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des" sheetId="1" r:id="rId1"/>
    <sheet name="Statistiques" sheetId="2" r:id="rId2"/>
    <sheet name="Mode d’emploi" sheetId="3" r:id="rId3"/>
    <sheet name="Listes" sheetId="4" r:id="rId4"/>
  </sheets>
  <definedNames>
    <definedName name="_xlnm._FilterDatabase" localSheetId="0" hidden="1">'Trades'!$A$3:$AC$1003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<sst xmlns="http://schemas.openxmlformats.org/spreadsheetml/2006/main" count="286" uniqueCount="218">
  <si>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Journal de trading</t>
  </si>
  <si>
    <t>Les lignes 4–8 sont des exemples, de vrais trades de l’auteur sur Binance : supprimez-les entièrement. Les colonnes blanches sont à vous, les grises se calculent seules. Les heures sont en UTC. Détails sur la feuille « Mode d’emploi ».</t>
  </si>
  <si>
    <t>Modèle de FOQUS · foqus.pro/fr/modele-journal-de-trading</t>
  </si>
  <si>
    <t>Trade</t>
  </si>
  <si>
    <t>À l’entrée</t>
  </si>
  <si>
    <t>À la sortie</t>
  </si>
  <si>
    <t>Calculé</t>
  </si>
  <si>
    <t>Analyse</t>
  </si>
  <si>
    <t>Courbe de capital et semaines : calculées</t>
  </si>
  <si>
    <t>Ouverture, UTC</t>
  </si>
  <si>
    <t>Symbole</t>
  </si>
  <si>
    <t>Sens</t>
  </si>
  <si>
    <t>Exchange</t>
  </si>
  <si>
    <t>Entrée</t>
  </si>
  <si>
    <t>Quantité</t>
  </si>
  <si>
    <t>Taille de contrat</t>
  </si>
  <si>
    <t>Stop</t>
  </si>
  <si>
    <t>Take profit</t>
  </si>
  <si>
    <t>Solde à l’entrée, $</t>
  </si>
  <si>
    <t>Clôture, UTC</t>
  </si>
  <si>
    <t>Sortie</t>
  </si>
  <si>
    <t>Frais, $</t>
  </si>
  <si>
    <t>Funding / swap, $</t>
  </si>
  <si>
    <t>Risque, $</t>
  </si>
  <si>
    <t>Risque, % du solde</t>
  </si>
  <si>
    <t>PnL brut, $</t>
  </si>
  <si>
    <t>PnL net, $</t>
  </si>
  <si>
    <t>R</t>
  </si>
  <si>
    <t>PnL, % du solde</t>
  </si>
  <si>
    <t>Setup</t>
  </si>
  <si>
    <t>Erreur</t>
  </si>
  <si>
    <t>Émotion</t>
  </si>
  <si>
    <t>Conviction, 1–5</t>
  </si>
  <si>
    <t>Commentaire</t>
  </si>
  <si>
    <t>Capture d’écran</t>
  </si>
  <si>
    <t>Cumul, $</t>
  </si>
  <si>
    <t>Drawdown, $</t>
  </si>
  <si>
    <t>Semaine du</t>
  </si>
  <si>
    <t>BTRUSDT</t>
  </si>
  <si>
    <t>LONG</t>
  </si>
  <si>
    <t>Binance</t>
  </si>
  <si>
    <t>EXEMPLE : supprimez cette ligne. Un vrai trade de l’auteur, #104. Clôturé entre le stop et l’objectif, sans atteindre ni l’un ni l’autre.</t>
  </si>
  <si>
    <t>EXEMPLE : supprimez cette ligne. #136 : retour en position 1 h 14 min plus tard. Le stop s’est exécuté 2,1 % plus mal que son prix : une perte supérieure à 1R.</t>
  </si>
  <si>
    <t>AKEUSDT</t>
  </si>
  <si>
    <t>SHORT</t>
  </si>
  <si>
    <t>EXEMPLE : supprimez cette ligne. #897, un short : le PnL prend le signe opposé. Le prix a presque atteint le stop, puis le trade est passé en profit.</t>
  </si>
  <si>
    <t>MARSCOINUSDT</t>
  </si>
  <si>
    <t>Sans stop</t>
  </si>
  <si>
    <t>EXEMPLE : supprimez cette ligne. #1138 : pas de stop à la clôture, donc ni risque ni R.</t>
  </si>
  <si>
    <t>EXEMPLE : supprimez cette ligne. #2011 : le stop s’est exécuté plus mal que son prix, alors qu’à son sommet le trade était à +2,49R.</t>
  </si>
  <si>
    <t>Statistiques</t>
  </si>
  <si>
    <t>Calculées à partir de la feuille « Trades ». Seuls les trades clôturés comptent, ceux qui ont un prix de sortie. Les lignes d’exemple comptent aussi : supprimez-les quand vous commencez votre propre journal.</t>
  </si>
  <si>
    <t>Chiffres clés</t>
  </si>
  <si>
    <t>Trades clôturés</t>
  </si>
  <si>
    <t>Les trades qui ont un prix de sortie. Les trades ouverts sont exclus.</t>
  </si>
  <si>
    <t>Gagnants</t>
  </si>
  <si>
    <t>PnL net supérieur à zéro.</t>
  </si>
  <si>
    <t>Perdants</t>
  </si>
  <si>
    <t>PnL net inférieur à zéro.</t>
  </si>
  <si>
    <t>Taux de réussite</t>
  </si>
  <si>
    <t>Gagnants ÷ tous les trades clôturés. À lire avec « Gain moyen ÷ perte moyenne ».</t>
  </si>
  <si>
    <t>Le résultat aux prix d’entrée et de sortie, avant frais et funding.</t>
  </si>
  <si>
    <t>Payés à l’exchange ou au broker sur les trades clôturés.</t>
  </si>
  <si>
    <t>Funding et swap, $</t>
  </si>
  <si>
    <t>Reçus (+) ou payés (−) pour la détention des positions.</t>
  </si>
  <si>
    <t>PnL brut − frais + funding. Ce qui est arrivé sur le compte.</t>
  </si>
  <si>
    <t>Gain moyen, $</t>
  </si>
  <si>
    <t>Le PnL net moyen d’un trade gagnant.</t>
  </si>
  <si>
    <t>Perte moyenne, $</t>
  </si>
  <si>
    <t>Le PnL net moyen d’un trade perdant.</t>
  </si>
  <si>
    <t>Gain moyen ÷ perte moyenne</t>
  </si>
  <si>
    <t>Combien de fois le gain moyen est plus grand que la perte moyenne.</t>
  </si>
  <si>
    <t>Profit factor</t>
  </si>
  <si>
    <t>Tous les profits ÷ toutes les pertes. Au-dessus de 1, le total est positif.</t>
  </si>
  <si>
    <t>Espérance, $ par trade</t>
  </si>
  <si>
    <t>Ce qu’un trade rapporte en moyenne.</t>
  </si>
  <si>
    <t>Espérance, R</t>
  </si>
  <si>
    <t>Le R moyen : ce qu’un trade rapporte en moyenne, mesuré en risque. Au-dessus de zéro, le système gagne de l’argent.</t>
  </si>
  <si>
    <t>Total R</t>
  </si>
  <si>
    <t>Tous les R additionnés.</t>
  </si>
  <si>
    <t>Trades sans stop</t>
  </si>
  <si>
    <t>Leur R ne peut pas être calculé. Moins il y en a, plus les statistiques sont précises.</t>
  </si>
  <si>
    <t>Drawdown max., $</t>
  </si>
  <si>
    <t>La plus forte baisse du cumul depuis son sommet.</t>
  </si>
  <si>
    <t>Meilleur trade, $</t>
  </si>
  <si>
    <t>Le trade le plus rentable.</t>
  </si>
  <si>
    <t>Pire trade, $</t>
  </si>
  <si>
    <t>Le trade le plus perdant.</t>
  </si>
  <si>
    <t>Par erreur : ce que coûte chacune</t>
  </si>
  <si>
    <t>Trades</t>
  </si>
  <si>
    <t>Net, $</t>
  </si>
  <si>
    <t>Net moyen, $</t>
  </si>
  <si>
    <t>R moyen</t>
  </si>
  <si>
    <t>Sans erreur</t>
  </si>
  <si>
    <t>Par setup</t>
  </si>
  <si>
    <t>Sans setup</t>
  </si>
  <si>
    <t>Par émotion</t>
  </si>
  <si>
    <t>Non renseignée</t>
  </si>
  <si>
    <t>Les éléments absents de la feuille « Listes » restent hors de ces tableaux : ajoutez-les là-bas.</t>
  </si>
  <si>
    <t>Par semaine, de la plus récente à la plus ancienne</t>
  </si>
  <si>
    <t>Trades avec une erreur</t>
  </si>
  <si>
    <t>Net des trades avec une erreur, $</t>
  </si>
  <si>
    <t>Mode d’emploi de ce journal</t>
  </si>
  <si>
    <t>Les bases</t>
  </si>
  <si>
    <t>Un trade, une ligne</t>
  </si>
  <si>
    <t>Saisissez les trades dans l’ordre de leur clôture : le cumul et le drawdown se calculent de haut en bas.</t>
  </si>
  <si>
    <t>Colonnes blanches et grises</t>
  </si>
  <si>
    <t>Vous remplissez les blanches ; les grises se calculent seules. Tapez les nombres sans « $ » ni « USDT ».</t>
  </si>
  <si>
    <t>Exemples</t>
  </si>
  <si>
    <t>Les lignes 4–8 de « Trades » sont des exemples : cinq vrais trades de l’auteur sur Binance, tirés de son journal public app.foqus.pro/t/FOQUS. Leur stop est celui qui était en place à la clôture : la page publique, vue par un visiteur, ne montre que celui-là. Supprimez-les entièrement : sélectionnez les numéros de ligne, clic droit → Supprimer.</t>
  </si>
  <si>
    <t>L’heure en UTC</t>
  </si>
  <si>
    <t>Ainsi, les trades de différents exchanges et terminaux se rangent dans un seul ordre.</t>
  </si>
  <si>
    <t>Les trades ouverts</t>
  </si>
  <si>
    <t>Un trade sans prix de sortie compte comme ouvert : il entre dans les statistiques une fois qu’il a une sortie.</t>
  </si>
  <si>
    <t>Vos propres listes</t>
  </si>
  <si>
    <t>Mettez vos setups, vos erreurs et vos émotions sur la feuille « Listes » : ils apparaissent dans les listes déroulantes et dans les statistiques.</t>
  </si>
  <si>
    <t>Les colonnes de « Trades »</t>
  </si>
  <si>
    <t>Colonne</t>
  </si>
  <si>
    <t>Ce qu’il faut saisir</t>
  </si>
  <si>
    <t>Exemple</t>
  </si>
  <si>
    <t>Date et heure d’entrée en UTC.</t>
  </si>
  <si>
    <t>28/08/2026 02:38</t>
  </si>
  <si>
    <t>L’instrument tel que le nomme l’exchange ou le terminal : BTCUSDT, EURUSD.</t>
  </si>
  <si>
    <t>LONG pour acheter, SHORT pour vendre.</t>
  </si>
  <si>
    <t>Où vous avez tradé.</t>
  </si>
  <si>
    <t>Prix d’entrée moyen. Entré en plusieurs fois ? La moyenne de toutes les exécutions.</t>
  </si>
  <si>
    <t>0,1573143</t>
  </si>
  <si>
    <t>Combien vous avez acheté ou vendu : des coins, des lots ou des contrats.</t>
  </si>
  <si>
    <t>193652</t>
  </si>
  <si>
    <t>Coins ou unités dans un lot ou un contrat. Vide = 1 : la quantité est déjà en coins. Dans MetaTrader 5, c’est la « Taille de contrat » de la spécification du symbole : clic droit dans « Observation du Marché » → « Spécifications ».</t>
  </si>
  <si>
    <t>vide</t>
  </si>
  <si>
    <t>Le stop que vous aviez à l’entrée. Même si vous l’avez déplacé ensuite, saisissez le premier : le risque et le R se calculent à partir de lui.</t>
  </si>
  <si>
    <t>0,14698</t>
  </si>
  <si>
    <t>Le take profit à l’entrée. Peut rester vide.</t>
  </si>
  <si>
    <t>0,17796</t>
  </si>
  <si>
    <t>Le solde du compte avant le trade. Nécessaire pour le risque et le PnL en % du solde ; peut rester vide.</t>
  </si>
  <si>
    <t>Date et heure de sortie en UTC.</t>
  </si>
  <si>
    <t>28/08/2026 12:42</t>
  </si>
  <si>
    <t>Prix de sortie moyen. Tant qu’il est vide, le trade est ouvert et reste hors des statistiques.</t>
  </si>
  <si>
    <t>0,1647912</t>
  </si>
  <si>
    <t>Les frais d’entrée et de sortie, en nombre positif. Ils figurent dans l’historique des trades de l’exchange ou du terminal.</t>
  </si>
  <si>
    <t>31,19</t>
  </si>
  <si>
    <t>Avec son signe : reçu, c’est plus ; payé, c’est moins. Le funding est ce que se versent les longs et les shorts sur les futures perpétuels ; le swap est le coût d’une position gardée la nuit.</t>
  </si>
  <si>
    <t>−44,82</t>
  </si>
  <si>
    <t>Calculé : |entrée − stop| × quantité × taille de contrat. Ce que vous perdriez au stop, avant frais.</t>
  </si>
  <si>
    <t>2 001,26</t>
  </si>
  <si>
    <t>Calculé : risque ÷ solde à l’entrée.</t>
  </si>
  <si>
    <t>Calculé : (sortie − entrée) × quantité × taille de contrat, avec le signe inversé pour un SHORT. Avant frais et funding.</t>
  </si>
  <si>
    <t>+1 447,92</t>
  </si>
  <si>
    <t>Calculé : PnL brut − frais + funding. Ce qui est arrivé sur le compte.</t>
  </si>
  <si>
    <t>+1 371,91</t>
  </si>
  <si>
    <t>Calculé : PnL net ÷ risque. Le résultat en multiples de votre risque : gagné (+) ou perdu (−).</t>
  </si>
  <si>
    <t>+0,69</t>
  </si>
  <si>
    <t>Calculé : PnL net ÷ solde à l’entrée.</t>
  </si>
  <si>
    <t>Le setup que vous avez tradé.</t>
  </si>
  <si>
    <t>Cassure</t>
  </si>
  <si>
    <t>L’erreur principale du trade. Vide = un trade sans erreur.</t>
  </si>
  <si>
    <t>Votre état d’esprit à l’entrée.</t>
  </si>
  <si>
    <t>Calme</t>
  </si>
  <si>
    <t>1 = dans le doute, 5 = pleinement convaincu.</t>
  </si>
  <si>
    <t>4</t>
  </si>
  <si>
    <t>Pourquoi vous êtes entré, ce qui n’a pas marché, ce qu’il faudrait faire autrement.</t>
  </si>
  <si>
    <t>Lien vers une capture du graphique à l’entrée.</t>
  </si>
  <si>
    <t>Calculé : le PnL net additionné du premier trade jusqu’à celui-ci.</t>
  </si>
  <si>
    <t>Calculé : de combien le cumul se trouve sous son meilleur niveau.</t>
  </si>
  <si>
    <t>Calculé : le lundi de la semaine de clôture. Le tableau « Par semaine » est construit à partir de lui.</t>
  </si>
  <si>
    <t>Quand un instrument est coté autrement</t>
  </si>
  <si>
    <t>Où les formules fonctionnent</t>
  </si>
  <si>
    <t>Quand le prix est en dollars ou en USDT : futures USDT et USDC, paires forex avec le dollar en second (EURUSD), or XAUUSD.</t>
  </si>
  <si>
    <t>Où elles ne fonctionnent pas</t>
  </si>
  <si>
    <t>La seconde devise de la paire n’est pas le dollar (USDJPY), ou le future se règle en coin (COIN-M). Les formules ne donnent alors pas des dollars. Tapez deux nombres en dollars à la place des formules : le résultat tiré de l’historique de l’exchange ou du terminal dans « PnL brut », et le risque au stop dans « Risque, $ ». Pour USDJPY, risque = |entrée − stop| × lots × taille de contrat ÷ le prix d’USDJPY. Sans le risque en dollars, le R et « Espérance, R » sont faux pour ces lignes.</t>
  </si>
  <si>
    <t>Compte qui n’est pas en USD</t>
  </si>
  <si>
    <t>Lisez les colonnes « $ » dans la devise de votre compte.</t>
  </si>
  <si>
    <t>Une fois par semaine</t>
  </si>
  <si>
    <t>1. Par semaine</t>
  </si>
  <si>
    <t>« Statistiques » → « Par semaine » : le résultat net de la semaine, le taux de réussite et le R moyen.</t>
  </si>
  <si>
    <t>2. Par erreur</t>
  </si>
  <si>
    <t>Quelle erreur s’est répétée et ce qu’elle a coûté. La plus chère est la tâche de la semaine suivante.</t>
  </si>
  <si>
    <t>3. Espérance, R</t>
  </si>
  <si>
    <t>Au-dessus de zéro, le système gagne de l’argent sur un grand nombre de trades.</t>
  </si>
  <si>
    <t>4. Risque</t>
  </si>
  <si>
    <t>« Trades sans stop » et « Risque, % du solde » : risquez-vous plus que prévu ?</t>
  </si>
  <si>
    <t>FOQUS</t>
  </si>
  <si>
    <t>Un journal sans saisie</t>
  </si>
  <si>
    <t>Ce modèle gratuit vient de FOQUS. FOQUS tient ce journal pour vous : les trades de Binance, Bybit, OKX et des brokers MetaTrader 5, avec les frais, le funding et chaque déplacement du stop. Le journal est gratuit.</t>
  </si>
  <si>
    <t>foqus.pro</t>
  </si>
  <si>
    <t>Dernière version du modèle : foqus.pro/fr/modele-journal-de-trading</t>
  </si>
  <si>
    <t>Exchanges</t>
  </si>
  <si>
    <t>Setups</t>
  </si>
  <si>
    <t>Erreurs</t>
  </si>
  <si>
    <t>Émotions</t>
  </si>
  <si>
    <t>Modifiez et complétez les listes : jusqu’à 20 éléments dans chacune.</t>
  </si>
  <si>
    <t>Entrée prématurée</t>
  </si>
  <si>
    <t>Elles apparaissent dans les listes déroulantes de la feuille « Trades » et dans les tableaux de « Statistiques ».</t>
  </si>
  <si>
    <t>Bybit</t>
  </si>
  <si>
    <t>Rebond sur niveau</t>
  </si>
  <si>
    <t>Entrée tardive</t>
  </si>
  <si>
    <t>Confiance</t>
  </si>
  <si>
    <t>OKX</t>
  </si>
  <si>
    <t>Retest</t>
  </si>
  <si>
    <t>FOMO</t>
  </si>
  <si>
    <t>Euphorie</t>
  </si>
  <si>
    <t>MetaTrader 5</t>
  </si>
  <si>
    <t>Avec la tendance</t>
  </si>
  <si>
    <t>Peur</t>
  </si>
  <si>
    <t>Contre la tendance</t>
  </si>
  <si>
    <t>Stop déplacé</t>
  </si>
  <si>
    <t>Cupidité</t>
  </si>
  <si>
    <t>Range</t>
  </si>
  <si>
    <t>Moyenne à la baisse</t>
  </si>
  <si>
    <t>Ennui</t>
  </si>
  <si>
    <t>News</t>
  </si>
  <si>
    <t>Sortie prématurée</t>
  </si>
  <si>
    <t>Colère</t>
  </si>
  <si>
    <t>Taille excessive</t>
  </si>
  <si>
    <t>Fatigue</t>
  </si>
  <si>
    <t>Hors plan</t>
  </si>
  <si>
    <t>Revenge trade</t>
  </si>
</sst>
</file>

<file path=xl/styles.xml><?xml version="1.0" encoding="utf-8"?>
<styleSheet xmlns="http://schemas.openxmlformats.org/spreadsheetml/2006/main">
  <numFmts count="7">
    <numFmt numFmtId="164" formatCode="dd/mm/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/mm/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fr/modele-journal-de-tradin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fr" TargetMode="External"/><Relationship Id="rId2" Type="http://schemas.openxmlformats.org/officeDocument/2006/relationships/hyperlink" Target="https://foqus.pro/fr/modele-journal-de-tra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IF(OR(E4="",F4="",L4=""),"",IF(OR(C4="LONG",C4="SHORT"),(L4-E4)*F4*IF(G4="",1,G4)*IF(C4="SHORT",-1,1),"sens manquant"))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Ouverture, UTC" prompt="Date et heure d’entrée en UTC, par ex. 05/10/2026 08:15. L’UTC est la même horloge pour tous les exchanges et terminaux." sqref="A4:A1003" showErrorMessage="1" errorTitle="Ouverture, UTC" error="Saisissez une date et une heure, par ex. 05/10/2026 08:15, ou dans l’ordre qu’utilise votre tableur.">
      <formula1>36526</formula1>
      <formula2>73051</formula2>
    </dataValidation>
    <dataValidation allowBlank="1" showInputMessage="1" promptTitle="Symbole" prompt="L’instrument tel que le nomme l’exchange ou le terminal : BTCUSDT, EURUSD." sqref="B4:B1003"/>
    <dataValidation type="list" allowBlank="1" showInputMessage="1" promptTitle="Sens" prompt="LONG pour acheter, SHORT pour vendre." sqref="C4:C1003" showErrorMessage="1" errorTitle="Sens" error="Choisissez LONG ou SHORT.">
      <formula1>"LONG,SHORT"</formula1>
    </dataValidation>
    <dataValidation type="list" errorStyle="information" allowBlank="1" showInputMessage="1" promptTitle="Exchange" prompt="Où vous avez tradé. Modifiez la liste sur la feuille « Listes »." sqref="D4:D1003" showErrorMessage="1" errorTitle="Exchange" error="Cette valeur n’est pas dans la liste. Cliquez sur OK pour la garder, et ajoutez-la à la feuille « Listes » pour qu’elle compte aussi dans les statistiques.">
      <formula1>'Listes'!$A$2:$A$21</formula1>
    </dataValidation>
    <dataValidation type="decimal" errorStyle="warning" operator="greaterThanOrEqual" allowBlank="1" showInputMessage="1" promptTitle="Entrée" prompt="Prix d’entrée moyen. Entré en plusieurs fois ? La moyenne de toutes les exécutions." sqref="E4:E1003" showErrorMessage="1" errorTitle="Entrée" error="Saisissez un nombre. Si la feuille refuse 62140,5, tapez 62140.5, ou l’inverse, selon ce qu’utilise votre tableur.">
      <formula1>0</formula1>
    </dataValidation>
    <dataValidation type="decimal" errorStyle="warning" operator="greaterThan" allowBlank="1" showInputMessage="1" promptTitle="Quantité" prompt="Combien vous avez acheté ou vendu : des coins (0,3 BTC), des lots (0,5) ou des contrats." sqref="F4:F1003" showErrorMessage="1" errorTitle="Quantité" error="Saisissez un nombre. Si la feuille refuse 62140,5, tapez 62140.5, ou l’inverse, selon ce qu’utilise votre tableur.">
      <formula1>0</formula1>
    </dataValidation>
    <dataValidation type="decimal" errorStyle="warning" operator="greaterThan" allowBlank="1" showInputMessage="1" promptTitle="Taille de contrat" prompt="Coins ou unités dans un lot ou un contrat. Vide = 1 : la quantité est déjà en coins. MetaTrader 5 : « Taille de contrat » dans la spécification du symbole." sqref="G4:G1003" showErrorMessage="1" errorTitle="Taille de contrat" error="Saisissez un nombre. Si la feuille refuse 62140,5, tapez 62140.5, ou l’inverse, selon ce qu’utilise votre tableur.">
      <formula1>0</formula1>
    </dataValidation>
    <dataValidation type="decimal" errorStyle="warning" operator="greaterThanOrEqual" allowBlank="1" showInputMessage="1" promptTitle="Stop" prompt="Le stop que vous aviez à l’entrée. Déplacé ensuite ? Saisissez quand même le premier : le risque et le R se calculent à partir de lui." sqref="H4:H1003" showErrorMessage="1" errorTitle="Stop" error="Saisissez un nombre. Si la feuille refuse 62140,5, tapez 62140.5, ou l’inverse, selon ce qu’utilise votre tableur.">
      <formula1>0</formula1>
    </dataValidation>
    <dataValidation type="decimal" errorStyle="warning" operator="greaterThanOrEqual" allowBlank="1" showInputMessage="1" promptTitle="Take profit" prompt="Le take profit à l’entrée. Peut rester vide." sqref="I4:I1003" showErrorMessage="1" errorTitle="Take profit" error="Saisissez un nombre. Si la feuille refuse 62140,5, tapez 62140.5, ou l’inverse, selon ce qu’utilise votre tableur.">
      <formula1>0</formula1>
    </dataValidation>
    <dataValidation type="decimal" errorStyle="warning" operator="greaterThanOrEqual" allowBlank="1" showInputMessage="1" promptTitle="Solde à l’entrée, $" prompt="Le solde du compte avant le trade. Nécessaire pour le risque et le PnL en % du solde. Peut rester vide." sqref="J4:J1003" showErrorMessage="1" errorTitle="Solde à l’entrée, $" error="Saisissez un nombre. Si la feuille refuse 62140,5, tapez 62140.5, ou l’inverse, selon ce qu’utilise votre tableur.">
      <formula1>0</formula1>
    </dataValidation>
    <dataValidation type="decimal" errorStyle="warning" operator="between" allowBlank="1" showInputMessage="1" promptTitle="Clôture, UTC" prompt="Date et heure de sortie en UTC. Elles placent le trade dans sa semaine sur la feuille « Statistiques »." sqref="K4:K1003" showErrorMessage="1" errorTitle="Clôture, UTC" error="Saisissez une date et une heure, par ex. 05/10/2026 08:15, ou dans l’ordre qu’utilise votre tableur.">
      <formula1>36526</formula1>
      <formula2>73051</formula2>
    </dataValidation>
    <dataValidation type="decimal" errorStyle="warning" operator="greaterThanOrEqual" allowBlank="1" showInputMessage="1" promptTitle="Sortie" prompt="Prix de sortie moyen. Tant qu’il est vide, le trade est ouvert et reste hors des statistiques." sqref="L4:L1003" showErrorMessage="1" errorTitle="Sortie" error="Saisissez un nombre. Si la feuille refuse 62140,5, tapez 62140.5, ou l’inverse, selon ce qu’utilise votre tableur.">
      <formula1>0</formula1>
    </dataValidation>
    <dataValidation type="decimal" errorStyle="warning" operator="between" allowBlank="1" showInputMessage="1" promptTitle="Frais, $" prompt="Les frais d’entrée et de sortie, en nombre positif. Ils figurent dans l’historique des trades de l’exchange ou du terminal." sqref="M4:M1003" showErrorMessage="1" errorTitle="Frais, $" error="Saisissez un nombre. Si la feuille refuse 62140,5, tapez 62140.5, ou l’inverse, selon ce qu’utilise votre tableur.">
      <formula1>-1000000000</formula1>
      <formula2>1000000000</formula2>
    </dataValidation>
    <dataValidation type="decimal" errorStyle="warning" operator="between" allowBlank="1" showInputMessage="1" promptTitle="Funding / swap, $" prompt="Avec son signe : reçu, c’est plus ; payé, c’est moins. Le funding est ce que se versent les longs et les shorts sur les futures perpétuels ; le swap est le coût d’une position gardée la nuit." sqref="N4:N1003" showErrorMessage="1" errorTitle="Funding / swap, $" error="Saisissez un nombre. Si la feuille refuse 62140,5, tapez 62140.5, ou l’inverse, selon ce qu’utilise votre tableur.">
      <formula1>-1000000000</formula1>
      <formula2>1000000000</formula2>
    </dataValidation>
    <dataValidation allowBlank="1" showInputMessage="1" promptTitle="Risque, $" prompt="Calculé : |entrée − stop| × quantité × taille de contrat. Ce que vous perdriez au stop, avant frais." sqref="O4:O1003"/>
    <dataValidation allowBlank="1" showInputMessage="1" promptTitle="Risque, % du solde" prompt="Calculé : risque ÷ solde à l’entrée." sqref="P4:P1003"/>
    <dataValidation allowBlank="1" showInputMessage="1" promptTitle="PnL brut, $" prompt="Calculé : (sortie − entrée) × quantité × taille de contrat, avec le signe inversé pour un SHORT. Avant frais et funding." sqref="Q4:Q1003"/>
    <dataValidation allowBlank="1" showInputMessage="1" promptTitle="PnL net, $" prompt="Calculé : PnL brut − frais + funding. Ce qui est arrivé sur le compte." sqref="R4:R1003"/>
    <dataValidation allowBlank="1" showInputMessage="1" promptTitle="R" prompt="Calculé : PnL net ÷ risque. +2 : vous avez gagné deux fois votre risque ; −1 : vous avez perdu votre risque." sqref="S4:S1003"/>
    <dataValidation allowBlank="1" showInputMessage="1" promptTitle="PnL, % du solde" prompt="Calculé : PnL net ÷ solde à l’entrée." sqref="T4:T1003"/>
    <dataValidation type="list" errorStyle="information" allowBlank="1" showInputMessage="1" promptTitle="Setup" prompt="Le setup que vous avez tradé. Modifiez la liste sur la feuille « Listes »." sqref="U4:U1003" showErrorMessage="1" errorTitle="Setup" error="Cette valeur n’est pas dans la liste. Cliquez sur OK pour la garder, et ajoutez-la à la feuille « Listes » pour qu’elle compte aussi dans les statistiques.">
      <formula1>'Listes'!$B$2:$B$21</formula1>
    </dataValidation>
    <dataValidation type="list" errorStyle="information" allowBlank="1" showInputMessage="1" promptTitle="Erreur" prompt="L’erreur principale du trade. Vide = un trade sans erreur." sqref="V4:V1003" showErrorMessage="1" errorTitle="Erreur" error="Cette valeur n’est pas dans la liste. Cliquez sur OK pour la garder, et ajoutez-la à la feuille « Listes » pour qu’elle compte aussi dans les statistiques.">
      <formula1>'Listes'!$C$2:$C$21</formula1>
    </dataValidation>
    <dataValidation type="list" errorStyle="information" allowBlank="1" showInputMessage="1" promptTitle="Émotion" prompt="Votre état d’esprit à l’entrée." sqref="W4:W1003" showErrorMessage="1" errorTitle="Émotion" error="Cette valeur n’est pas dans la liste. Cliquez sur OK pour la garder, et ajoutez-la à la feuille « Listes » pour qu’elle compte aussi dans les statistiques.">
      <formula1>'Listes'!$D$2:$D$21</formula1>
    </dataValidation>
    <dataValidation type="whole" operator="between" allowBlank="1" showInputMessage="1" promptTitle="Conviction, 1–5" prompt="Votre degré de certitude : 1 = dans le doute, 5 = pleinement convaincu." sqref="X4:X1003" showErrorMessage="1" errorTitle="Conviction, 1–5" error="Un nombre entier de 1 à 5.">
      <formula1>1</formula1>
      <formula2>5</formula2>
    </dataValidation>
    <dataValidation allowBlank="1" showInputMessage="1" promptTitle="Commentaire" prompt="Pourquoi vous êtes entré, ce qui n’a pas marché, ce qu’il faudrait faire autrement." sqref="Y4:Y1003"/>
    <dataValidation allowBlank="1" showInputMessage="1" promptTitle="Capture d’écran" prompt="Lien vers une capture du graphique." sqref="Z4:Z1003"/>
    <dataValidation allowBlank="1" showInputMessage="1" promptTitle="Cumul, $" prompt="Calculé : le PnL net additionné du premier trade jusqu’à celui-ci." sqref="AA4:AA1003"/>
    <dataValidation allowBlank="1" showInputMessage="1" promptTitle="Drawdown, $" prompt="Calculé : de combien le cumul se trouve sous son meilleur niveau." sqref="AB4:AB1003"/>
    <dataValidation allowBlank="1" showInputMessage="1" promptTitle="Semaine du" prompt="Calculé : le lundi de la semaine où le trade a été clôturé (un trade ouvert : la semaine de son ouverture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COUNT('Trades'!$R$4:$R$1003)</f>
        <v>5</v>
      </c>
      <c r="C5" s="32" t="s">
        <v>54</v>
      </c>
    </row>
    <row r="6">
      <c r="A6" t="s">
        <v>55</v>
      </c>
      <c r="B6" s="26">
        <f>COUNTIF('Trades'!$R$4:$R$1003,"&gt;0")</f>
        <v>3</v>
      </c>
      <c r="C6" s="32" t="s">
        <v>56</v>
      </c>
    </row>
    <row r="7">
      <c r="A7" t="s">
        <v>57</v>
      </c>
      <c r="B7" s="26">
        <f>COUNTIF('Trades'!$R$4:$R$1003,"&lt;0")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SUM('Trades'!$Q$4:$Q$1003)</f>
        <v>3518.786326799991</v>
      </c>
      <c r="C9" s="32" t="s">
        <v>61</v>
      </c>
    </row>
    <row r="10">
      <c r="A10" t="s">
        <v>21</v>
      </c>
      <c r="B10" s="29">
        <f>SUMIFS('Trades'!$M$4:$M$1003,'Trades'!$Q$4:$Q$1003,"&gt;=0")+SUMIFS('Trades'!$M$4:$M$1003,'Trades'!$Q$4:$Q$1003,"&lt;0")</f>
        <v>256.28000000000003</v>
      </c>
      <c r="C10" s="32" t="s">
        <v>62</v>
      </c>
    </row>
    <row r="11">
      <c r="A11" t="s">
        <v>63</v>
      </c>
      <c r="B11" s="28">
        <f>SUMIFS('Trades'!$N$4:$N$1003,'Trades'!$Q$4:$Q$1003,"&gt;=0")+SUMIFS('Trades'!$N$4:$N$1003,'Trades'!$Q$4:$Q$1003,"&lt;0")</f>
        <v>-95.37</v>
      </c>
      <c r="C11" s="32" t="s">
        <v>64</v>
      </c>
    </row>
    <row r="12">
      <c r="A12" t="s">
        <v>26</v>
      </c>
      <c r="B12" s="28">
        <f>SUM('Trades'!$R$4:$R$1003)</f>
        <v>3167.1363267999905</v>
      </c>
      <c r="C12" s="32" t="s">
        <v>65</v>
      </c>
    </row>
    <row r="13">
      <c r="A13" t="s">
        <v>66</v>
      </c>
      <c r="B13" s="28">
        <f>IF(B6=0,"—",SUMIF('Trades'!$R$4:$R$1003,"&gt;0")/B6)</f>
        <v>2832.253957999998</v>
      </c>
      <c r="C13" s="32" t="s">
        <v>67</v>
      </c>
    </row>
    <row r="14">
      <c r="A14" t="s">
        <v>68</v>
      </c>
      <c r="B14" s="28">
        <f>IF(B7=0,"—",SUMIF('Trades'!$R$4:$R$1003,"&lt;0")/B7)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IF(B7=0,"—",SUMIF('Trades'!$R$4:$R$1003,"&gt;0")/-SUMIF('Trades'!$R$4:$R$1003,"&lt;0"))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IF(COUNT('Trades'!$S$4:$S$1003)=0,"—",AVERAGE('Trades'!$S$4:$S$1003))</f>
        <v>-0.2727532638703214</v>
      </c>
      <c r="C18" s="32" t="s">
        <v>77</v>
      </c>
    </row>
    <row r="19">
      <c r="A19" t="s">
        <v>78</v>
      </c>
      <c r="B19" s="31">
        <f>SUM('Trades'!$S$4:$S$1003)</f>
        <v>-1.0910130554812856</v>
      </c>
      <c r="C19" s="32" t="s">
        <v>79</v>
      </c>
    </row>
    <row r="20">
      <c r="A20" t="s">
        <v>80</v>
      </c>
      <c r="B20" s="26">
        <f>B5-COUNT('Trades'!$S$4:$S$1003)</f>
        <v>1</v>
      </c>
      <c r="C20" s="32" t="s">
        <v>81</v>
      </c>
    </row>
    <row r="21">
      <c r="A21" t="s">
        <v>82</v>
      </c>
      <c r="B21" s="28">
        <f>MIN('Trades'!$AB$4:$AB$1003)</f>
        <v>-3517.8621270000026</v>
      </c>
      <c r="C21" s="32" t="s">
        <v>83</v>
      </c>
    </row>
    <row r="22">
      <c r="A22" t="s">
        <v>84</v>
      </c>
      <c r="B22" s="28">
        <f>IF(B5=0,"—",MAX('Trades'!$R$4:$R$1003))</f>
        <v>4148.967548799996</v>
      </c>
      <c r="C22" s="32" t="s">
        <v>85</v>
      </c>
    </row>
    <row r="23">
      <c r="A23" t="s">
        <v>86</v>
      </c>
      <c r="B23" s="28">
        <f>IF(B5=0,"—",MIN('Trades'!$R$4:$R$1003))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COUNTIFS('Trades'!$V$4:$V$1003,"",'Trades'!$R$4:$R$1003,"&gt;=0")+COUNTIFS('Trades'!$V$4:$V$1003,"",'Trades'!$R$4:$R$1003,"&lt;0")</f>
        <v>4</v>
      </c>
      <c r="C27" s="27">
        <f>IF(B27=0,"—",COUNTIFS('Trades'!$V$4:$V$1003,"",'Trades'!$R$4:$R$1003,"&gt;0")/B27)</f>
        <v>0.5</v>
      </c>
      <c r="D27" s="28">
        <f>IF(B27=0,"—",SUMIFS('Trades'!$R$4:$R$1003,'Trades'!$V$4:$V$1003,""))</f>
        <v>-981.831222000005</v>
      </c>
      <c r="E27" s="28">
        <f>IF(B27=0,"—",D27/B27)</f>
        <v>-245.45780550000126</v>
      </c>
      <c r="F27" s="31">
        <f>IF(COUNTIFS('Trades'!$V$4:$V$1003,"",'Trades'!$S$4:$S$1003,"&gt;=0")+COUNTIFS('Trades'!$V$4:$V$1003,"",'Trades'!$S$4:$S$1003,"&lt;0")=0,"—",SUMIFS('Trades'!$S$4:$S$1003,'Trades'!$V$4:$V$1003,"")/(COUNTIFS('Trades'!$V$4:$V$1003,"",'Trades'!$S$4:$S$1003,"&gt;=0")+COUNTIFS('Trades'!$V$4:$V$1003,"",'Trades'!$S$4:$S$1003,"&lt;0")))</f>
        <v>-0.2727532638703214</v>
      </c>
    </row>
    <row r="28">
      <c r="A28" t="str">
        <f>IF('Listes'!$C$2="","",'Listes'!$C$2)</f>
        <v>Entrée prématurée</v>
      </c>
      <c r="B28" s="26">
        <f>IF($A28="","",COUNTIFS('Trades'!$V$4:$V$1003,$A28,'Trades'!$R$4:$R$1003,"&gt;=0")+COUNTIFS('Trades'!$V$4:$V$1003,$A28,'Trades'!$R$4:$R$1003,"&lt;0"))</f>
        <v>0</v>
      </c>
      <c r="C28" s="27" t="str">
        <f>IF($A28="","",IF(B28=0,"—",COUNTIFS('Trades'!$V$4:$V$1003,$A28,'Trades'!$R$4:$R$1003,"&gt;0")/B28))</f>
        <v>—</v>
      </c>
      <c r="D28" s="28" t="str">
        <f>IF($A28="","",IF(B28=0,"—",SUMIFS('Trades'!$R$4:$R$1003,'Trades'!$V$4:$V$1003,$A28)))</f>
        <v>—</v>
      </c>
      <c r="E28" s="28" t="str">
        <f>IF($A28="","",IF(B28=0,"—",D28/B28))</f>
        <v>—</v>
      </c>
      <c r="F28" s="31" t="str">
        <f>IF($A28="","",IF(COUNTIFS('Trades'!$V$4:$V$1003,$A28,'Trades'!$S$4:$S$1003,"&gt;=0")+COUNTIFS('Trades'!$V$4:$V$1003,$A28,'Trades'!$S$4:$S$1003,"&lt;0")=0,"—",SUMIFS('Trades'!$S$4:$S$1003,'Trades'!$V$4:$V$1003,$A28)/(COUNTIFS('Trades'!$V$4:$V$1003,$A28,'Trades'!$S$4:$S$1003,"&gt;=0")+COUNTIFS('Trades'!$V$4:$V$1003,$A28,'Trades'!$S$4:$S$1003,"&lt;0"))))</f>
        <v>—</v>
      </c>
    </row>
    <row r="29">
      <c r="A29" t="str">
        <f>IF('Listes'!$C$3="","",'Listes'!$C$3)</f>
        <v>Entrée tardive</v>
      </c>
      <c r="B29" s="26">
        <f>IF($A29="","",COUNTIFS('Trades'!$V$4:$V$1003,$A29,'Trades'!$R$4:$R$1003,"&gt;=0")+COUNTIFS('Trades'!$V$4:$V$1003,$A29,'Trades'!$R$4:$R$1003,"&lt;0"))</f>
        <v>0</v>
      </c>
      <c r="C29" s="27" t="str">
        <f>IF($A29="","",IF(B29=0,"—",COUNTIFS('Trades'!$V$4:$V$1003,$A29,'Trades'!$R$4:$R$1003,"&gt;0")/B29))</f>
        <v>—</v>
      </c>
      <c r="D29" s="28" t="str">
        <f>IF($A29="","",IF(B29=0,"—",SUMIFS('Trades'!$R$4:$R$1003,'Trades'!$V$4:$V$1003,$A29)))</f>
        <v>—</v>
      </c>
      <c r="E29" s="28" t="str">
        <f>IF($A29="","",IF(B29=0,"—",D29/B29))</f>
        <v>—</v>
      </c>
      <c r="F29" s="31" t="str">
        <f>IF($A29="","",IF(COUNTIFS('Trades'!$V$4:$V$1003,$A29,'Trades'!$S$4:$S$1003,"&gt;=0")+COUNTIFS('Trades'!$V$4:$V$1003,$A29,'Trades'!$S$4:$S$1003,"&lt;0")=0,"—",SUMIFS('Trades'!$S$4:$S$1003,'Trades'!$V$4:$V$1003,$A29)/(COUNTIFS('Trades'!$V$4:$V$1003,$A29,'Trades'!$S$4:$S$1003,"&gt;=0")+COUNTIFS('Trades'!$V$4:$V$1003,$A29,'Trades'!$S$4:$S$1003,"&lt;0"))))</f>
        <v>—</v>
      </c>
    </row>
    <row r="30">
      <c r="A30" t="str">
        <f>IF('Listes'!$C$4="","",'Listes'!$C$4)</f>
        <v>FOMO</v>
      </c>
      <c r="B30" s="26">
        <f>IF($A30="","",COUNTIFS('Trades'!$V$4:$V$1003,$A30,'Trades'!$R$4:$R$1003,"&gt;=0")+COUNTIFS('Trades'!$V$4:$V$1003,$A30,'Trades'!$R$4:$R$1003,"&lt;0"))</f>
        <v>0</v>
      </c>
      <c r="C30" s="27" t="str">
        <f>IF($A30="","",IF(B30=0,"—",COUNTIFS('Trades'!$V$4:$V$1003,$A30,'Trades'!$R$4:$R$1003,"&gt;0")/B30))</f>
        <v>—</v>
      </c>
      <c r="D30" s="28" t="str">
        <f>IF($A30="","",IF(B30=0,"—",SUMIFS('Trades'!$R$4:$R$1003,'Trades'!$V$4:$V$1003,$A30)))</f>
        <v>—</v>
      </c>
      <c r="E30" s="28" t="str">
        <f>IF($A30="","",IF(B30=0,"—",D30/B30))</f>
        <v>—</v>
      </c>
      <c r="F30" s="31" t="str">
        <f>IF($A30="","",IF(COUNTIFS('Trades'!$V$4:$V$1003,$A30,'Trades'!$S$4:$S$1003,"&gt;=0")+COUNTIFS('Trades'!$V$4:$V$1003,$A30,'Trades'!$S$4:$S$1003,"&lt;0")=0,"—",SUMIFS('Trades'!$S$4:$S$1003,'Trades'!$V$4:$V$1003,$A30)/(COUNTIFS('Trades'!$V$4:$V$1003,$A30,'Trades'!$S$4:$S$1003,"&gt;=0")+COUNTIFS('Trades'!$V$4:$V$1003,$A30,'Trades'!$S$4:$S$1003,"&lt;0"))))</f>
        <v>—</v>
      </c>
    </row>
    <row r="31">
      <c r="A31" t="str">
        <f>IF('Listes'!$C$5="","",'Listes'!$C$5)</f>
        <v>Sans stop</v>
      </c>
      <c r="B31" s="26">
        <f>IF($A31="","",COUNTIFS('Trades'!$V$4:$V$1003,$A31,'Trades'!$R$4:$R$1003,"&gt;=0")+COUNTIFS('Trades'!$V$4:$V$1003,$A31,'Trades'!$R$4:$R$1003,"&lt;0"))</f>
        <v>1</v>
      </c>
      <c r="C31" s="27">
        <f>IF($A31="","",IF(B31=0,"—",COUNTIFS('Trades'!$V$4:$V$1003,$A31,'Trades'!$R$4:$R$1003,"&gt;0")/B31))</f>
        <v>1</v>
      </c>
      <c r="D31" s="28">
        <f>IF($A31="","",IF(B31=0,"—",SUMIFS('Trades'!$R$4:$R$1003,'Trades'!$V$4:$V$1003,$A31)))</f>
        <v>4148.967548799996</v>
      </c>
      <c r="E31" s="28">
        <f>IF($A31="","",IF(B31=0,"—",D31/B31))</f>
        <v>4148.967548799996</v>
      </c>
      <c r="F31" s="31" t="str">
        <f>IF($A31="","",IF(COUNTIFS('Trades'!$V$4:$V$1003,$A31,'Trades'!$S$4:$S$1003,"&gt;=0")+COUNTIFS('Trades'!$V$4:$V$1003,$A31,'Trades'!$S$4:$S$1003,"&lt;0")=0,"—",SUMIFS('Trades'!$S$4:$S$1003,'Trades'!$V$4:$V$1003,$A31)/(COUNTIFS('Trades'!$V$4:$V$1003,$A31,'Trades'!$S$4:$S$1003,"&gt;=0")+COUNTIFS('Trades'!$V$4:$V$1003,$A31,'Trades'!$S$4:$S$1003,"&lt;0"))))</f>
        <v>—</v>
      </c>
    </row>
    <row r="32">
      <c r="A32" t="str">
        <f>IF('Listes'!$C$6="","",'Listes'!$C$6)</f>
        <v>Stop déplacé</v>
      </c>
      <c r="B32" s="26">
        <f>IF($A32="","",COUNTIFS('Trades'!$V$4:$V$1003,$A32,'Trades'!$R$4:$R$1003,"&gt;=0")+COUNTIFS('Trades'!$V$4:$V$1003,$A32,'Trades'!$R$4:$R$1003,"&lt;0"))</f>
        <v>0</v>
      </c>
      <c r="C32" s="27" t="str">
        <f>IF($A32="","",IF(B32=0,"—",COUNTIFS('Trades'!$V$4:$V$1003,$A32,'Trades'!$R$4:$R$1003,"&gt;0")/B32))</f>
        <v>—</v>
      </c>
      <c r="D32" s="28" t="str">
        <f>IF($A32="","",IF(B32=0,"—",SUMIFS('Trades'!$R$4:$R$1003,'Trades'!$V$4:$V$1003,$A32)))</f>
        <v>—</v>
      </c>
      <c r="E32" s="28" t="str">
        <f>IF($A32="","",IF(B32=0,"—",D32/B32))</f>
        <v>—</v>
      </c>
      <c r="F32" s="31" t="str">
        <f>IF($A32="","",IF(COUNTIFS('Trades'!$V$4:$V$1003,$A32,'Trades'!$S$4:$S$1003,"&gt;=0")+COUNTIFS('Trades'!$V$4:$V$1003,$A32,'Trades'!$S$4:$S$1003,"&lt;0")=0,"—",SUMIFS('Trades'!$S$4:$S$1003,'Trades'!$V$4:$V$1003,$A32)/(COUNTIFS('Trades'!$V$4:$V$1003,$A32,'Trades'!$S$4:$S$1003,"&gt;=0")+COUNTIFS('Trades'!$V$4:$V$1003,$A32,'Trades'!$S$4:$S$1003,"&lt;0"))))</f>
        <v>—</v>
      </c>
    </row>
    <row r="33">
      <c r="A33" t="str">
        <f>IF('Listes'!$C$7="","",'Listes'!$C$7)</f>
        <v>Moyenne à la baisse</v>
      </c>
      <c r="B33" s="26">
        <f>IF($A33="","",COUNTIFS('Trades'!$V$4:$V$1003,$A33,'Trades'!$R$4:$R$1003,"&gt;=0")+COUNTIFS('Trades'!$V$4:$V$1003,$A33,'Trades'!$R$4:$R$1003,"&lt;0"))</f>
        <v>0</v>
      </c>
      <c r="C33" s="27" t="str">
        <f>IF($A33="","",IF(B33=0,"—",COUNTIFS('Trades'!$V$4:$V$1003,$A33,'Trades'!$R$4:$R$1003,"&gt;0")/B33))</f>
        <v>—</v>
      </c>
      <c r="D33" s="28" t="str">
        <f>IF($A33="","",IF(B33=0,"—",SUMIFS('Trades'!$R$4:$R$1003,'Trades'!$V$4:$V$1003,$A33)))</f>
        <v>—</v>
      </c>
      <c r="E33" s="28" t="str">
        <f>IF($A33="","",IF(B33=0,"—",D33/B33))</f>
        <v>—</v>
      </c>
      <c r="F33" s="31" t="str">
        <f>IF($A33="","",IF(COUNTIFS('Trades'!$V$4:$V$1003,$A33,'Trades'!$S$4:$S$1003,"&gt;=0")+COUNTIFS('Trades'!$V$4:$V$1003,$A33,'Trades'!$S$4:$S$1003,"&lt;0")=0,"—",SUMIFS('Trades'!$S$4:$S$1003,'Trades'!$V$4:$V$1003,$A33)/(COUNTIFS('Trades'!$V$4:$V$1003,$A33,'Trades'!$S$4:$S$1003,"&gt;=0")+COUNTIFS('Trades'!$V$4:$V$1003,$A33,'Trades'!$S$4:$S$1003,"&lt;0"))))</f>
        <v>—</v>
      </c>
    </row>
    <row r="34">
      <c r="A34" t="str">
        <f>IF('Listes'!$C$8="","",'Listes'!$C$8)</f>
        <v>Sortie prématurée</v>
      </c>
      <c r="B34" s="26">
        <f>IF($A34="","",COUNTIFS('Trades'!$V$4:$V$1003,$A34,'Trades'!$R$4:$R$1003,"&gt;=0")+COUNTIFS('Trades'!$V$4:$V$1003,$A34,'Trades'!$R$4:$R$1003,"&lt;0"))</f>
        <v>0</v>
      </c>
      <c r="C34" s="27" t="str">
        <f>IF($A34="","",IF(B34=0,"—",COUNTIFS('Trades'!$V$4:$V$1003,$A34,'Trades'!$R$4:$R$1003,"&gt;0")/B34))</f>
        <v>—</v>
      </c>
      <c r="D34" s="28" t="str">
        <f>IF($A34="","",IF(B34=0,"—",SUMIFS('Trades'!$R$4:$R$1003,'Trades'!$V$4:$V$1003,$A34)))</f>
        <v>—</v>
      </c>
      <c r="E34" s="28" t="str">
        <f>IF($A34="","",IF(B34=0,"—",D34/B34))</f>
        <v>—</v>
      </c>
      <c r="F34" s="31" t="str">
        <f>IF($A34="","",IF(COUNTIFS('Trades'!$V$4:$V$1003,$A34,'Trades'!$S$4:$S$1003,"&gt;=0")+COUNTIFS('Trades'!$V$4:$V$1003,$A34,'Trades'!$S$4:$S$1003,"&lt;0")=0,"—",SUMIFS('Trades'!$S$4:$S$1003,'Trades'!$V$4:$V$1003,$A34)/(COUNTIFS('Trades'!$V$4:$V$1003,$A34,'Trades'!$S$4:$S$1003,"&gt;=0")+COUNTIFS('Trades'!$V$4:$V$1003,$A34,'Trades'!$S$4:$S$1003,"&lt;0"))))</f>
        <v>—</v>
      </c>
    </row>
    <row r="35">
      <c r="A35" t="str">
        <f>IF('Listes'!$C$9="","",'Listes'!$C$9)</f>
        <v>Taille excessive</v>
      </c>
      <c r="B35" s="26">
        <f>IF($A35="","",COUNTIFS('Trades'!$V$4:$V$1003,$A35,'Trades'!$R$4:$R$1003,"&gt;=0")+COUNTIFS('Trades'!$V$4:$V$1003,$A35,'Trades'!$R$4:$R$1003,"&lt;0"))</f>
        <v>0</v>
      </c>
      <c r="C35" s="27" t="str">
        <f>IF($A35="","",IF(B35=0,"—",COUNTIFS('Trades'!$V$4:$V$1003,$A35,'Trades'!$R$4:$R$1003,"&gt;0")/B35))</f>
        <v>—</v>
      </c>
      <c r="D35" s="28" t="str">
        <f>IF($A35="","",IF(B35=0,"—",SUMIFS('Trades'!$R$4:$R$1003,'Trades'!$V$4:$V$1003,$A35)))</f>
        <v>—</v>
      </c>
      <c r="E35" s="28" t="str">
        <f>IF($A35="","",IF(B35=0,"—",D35/B35))</f>
        <v>—</v>
      </c>
      <c r="F35" s="31" t="str">
        <f>IF($A35="","",IF(COUNTIFS('Trades'!$V$4:$V$1003,$A35,'Trades'!$S$4:$S$1003,"&gt;=0")+COUNTIFS('Trades'!$V$4:$V$1003,$A35,'Trades'!$S$4:$S$1003,"&lt;0")=0,"—",SUMIFS('Trades'!$S$4:$S$1003,'Trades'!$V$4:$V$1003,$A35)/(COUNTIFS('Trades'!$V$4:$V$1003,$A35,'Trades'!$S$4:$S$1003,"&gt;=0")+COUNTIFS('Trades'!$V$4:$V$1003,$A35,'Trades'!$S$4:$S$1003,"&lt;0"))))</f>
        <v>—</v>
      </c>
    </row>
    <row r="36">
      <c r="A36" t="str">
        <f>IF('Listes'!$C$10="","",'Listes'!$C$10)</f>
        <v>Hors plan</v>
      </c>
      <c r="B36" s="26">
        <f>IF($A36="","",COUNTIFS('Trades'!$V$4:$V$1003,$A36,'Trades'!$R$4:$R$1003,"&gt;=0")+COUNTIFS('Trades'!$V$4:$V$1003,$A36,'Trades'!$R$4:$R$1003,"&lt;0"))</f>
        <v>0</v>
      </c>
      <c r="C36" s="27" t="str">
        <f>IF($A36="","",IF(B36=0,"—",COUNTIFS('Trades'!$V$4:$V$1003,$A36,'Trades'!$R$4:$R$1003,"&gt;0")/B36))</f>
        <v>—</v>
      </c>
      <c r="D36" s="28" t="str">
        <f>IF($A36="","",IF(B36=0,"—",SUMIFS('Trades'!$R$4:$R$1003,'Trades'!$V$4:$V$1003,$A36)))</f>
        <v>—</v>
      </c>
      <c r="E36" s="28" t="str">
        <f>IF($A36="","",IF(B36=0,"—",D36/B36))</f>
        <v>—</v>
      </c>
      <c r="F36" s="31" t="str">
        <f>IF($A36="","",IF(COUNTIFS('Trades'!$V$4:$V$1003,$A36,'Trades'!$S$4:$S$1003,"&gt;=0")+COUNTIFS('Trades'!$V$4:$V$1003,$A36,'Trades'!$S$4:$S$1003,"&lt;0")=0,"—",SUMIFS('Trades'!$S$4:$S$1003,'Trades'!$V$4:$V$1003,$A36)/(COUNTIFS('Trades'!$V$4:$V$1003,$A36,'Trades'!$S$4:$S$1003,"&gt;=0")+COUNTIFS('Trades'!$V$4:$V$1003,$A36,'Trades'!$S$4:$S$1003,"&lt;0"))))</f>
        <v>—</v>
      </c>
    </row>
    <row r="37">
      <c r="A37" t="str">
        <f>IF('Listes'!$C$11="","",'Listes'!$C$11)</f>
        <v>Revenge trade</v>
      </c>
      <c r="B37" s="26">
        <f>IF($A37="","",COUNTIFS('Trades'!$V$4:$V$1003,$A37,'Trades'!$R$4:$R$1003,"&gt;=0")+COUNTIFS('Trades'!$V$4:$V$1003,$A37,'Trades'!$R$4:$R$1003,"&lt;0"))</f>
        <v>0</v>
      </c>
      <c r="C37" s="27" t="str">
        <f>IF($A37="","",IF(B37=0,"—",COUNTIFS('Trades'!$V$4:$V$1003,$A37,'Trades'!$R$4:$R$1003,"&gt;0")/B37))</f>
        <v>—</v>
      </c>
      <c r="D37" s="28" t="str">
        <f>IF($A37="","",IF(B37=0,"—",SUMIFS('Trades'!$R$4:$R$1003,'Trades'!$V$4:$V$1003,$A37)))</f>
        <v>—</v>
      </c>
      <c r="E37" s="28" t="str">
        <f>IF($A37="","",IF(B37=0,"—",D37/B37))</f>
        <v>—</v>
      </c>
      <c r="F37" s="31" t="str">
        <f>IF($A37="","",IF(COUNTIFS('Trades'!$V$4:$V$1003,$A37,'Trades'!$S$4:$S$1003,"&gt;=0")+COUNTIFS('Trades'!$V$4:$V$1003,$A37,'Trades'!$S$4:$S$1003,"&lt;0")=0,"—",SUMIFS('Trades'!$S$4:$S$1003,'Trades'!$V$4:$V$1003,$A37)/(COUNTIFS('Trades'!$V$4:$V$1003,$A37,'Trades'!$S$4:$S$1003,"&gt;=0")+COUNTIFS('Trades'!$V$4:$V$1003,$A37,'Trades'!$S$4:$S$1003,"&lt;0"))))</f>
        <v>—</v>
      </c>
    </row>
    <row r="38">
      <c r="A38" t="str">
        <f>IF('Listes'!$C$12="","",'Listes'!$C$12)</f>
        <v/>
      </c>
      <c r="B38" s="26" t="str">
        <f>IF($A38="","",COUNTIFS('Trades'!$V$4:$V$1003,$A38,'Trades'!$R$4:$R$1003,"&gt;=0")+COUNTIFS('Trades'!$V$4:$V$1003,$A38,'Trades'!$R$4:$R$1003,"&lt;0"))</f>
        <v/>
      </c>
      <c r="C38" s="27" t="str">
        <f>IF($A38="","",IF(B38=0,"—",COUNTIFS('Trades'!$V$4:$V$1003,$A38,'Trades'!$R$4:$R$1003,"&gt;0")/B38))</f>
        <v/>
      </c>
      <c r="D38" s="28" t="str">
        <f>IF($A38="","",IF(B38=0,"—",SUMIFS('Trades'!$R$4:$R$1003,'Trades'!$V$4:$V$1003,$A38)))</f>
        <v/>
      </c>
      <c r="E38" s="28" t="str">
        <f>IF($A38="","",IF(B38=0,"—",D38/B38))</f>
        <v/>
      </c>
      <c r="F38" s="31" t="str">
        <f>IF($A38="","",IF(COUNTIFS('Trades'!$V$4:$V$1003,$A38,'Trades'!$S$4:$S$1003,"&gt;=0")+COUNTIFS('Trades'!$V$4:$V$1003,$A38,'Trades'!$S$4:$S$1003,"&lt;0")=0,"—",SUMIFS('Trades'!$S$4:$S$1003,'Trades'!$V$4:$V$1003,$A38)/(COUNTIFS('Trades'!$V$4:$V$1003,$A38,'Trades'!$S$4:$S$1003,"&gt;=0")+COUNTIFS('Trades'!$V$4:$V$1003,$A38,'Trades'!$S$4:$S$1003,"&lt;0"))))</f>
        <v/>
      </c>
    </row>
    <row r="39">
      <c r="A39" t="str">
        <f>IF('Listes'!$C$13="","",'Listes'!$C$13)</f>
        <v/>
      </c>
      <c r="B39" s="26" t="str">
        <f>IF($A39="","",COUNTIFS('Trades'!$V$4:$V$1003,$A39,'Trades'!$R$4:$R$1003,"&gt;=0")+COUNTIFS('Trades'!$V$4:$V$1003,$A39,'Trades'!$R$4:$R$1003,"&lt;0"))</f>
        <v/>
      </c>
      <c r="C39" s="27" t="str">
        <f>IF($A39="","",IF(B39=0,"—",COUNTIFS('Trades'!$V$4:$V$1003,$A39,'Trades'!$R$4:$R$1003,"&gt;0")/B39))</f>
        <v/>
      </c>
      <c r="D39" s="28" t="str">
        <f>IF($A39="","",IF(B39=0,"—",SUMIFS('Trades'!$R$4:$R$1003,'Trades'!$V$4:$V$1003,$A39)))</f>
        <v/>
      </c>
      <c r="E39" s="28" t="str">
        <f>IF($A39="","",IF(B39=0,"—",D39/B39))</f>
        <v/>
      </c>
      <c r="F39" s="31" t="str">
        <f>IF($A39="","",IF(COUNTIFS('Trades'!$V$4:$V$1003,$A39,'Trades'!$S$4:$S$1003,"&gt;=0")+COUNTIFS('Trades'!$V$4:$V$1003,$A39,'Trades'!$S$4:$S$1003,"&lt;0")=0,"—",SUMIFS('Trades'!$S$4:$S$1003,'Trades'!$V$4:$V$1003,$A39)/(COUNTIFS('Trades'!$V$4:$V$1003,$A39,'Trades'!$S$4:$S$1003,"&gt;=0")+COUNTIFS('Trades'!$V$4:$V$1003,$A39,'Trades'!$S$4:$S$1003,"&lt;0"))))</f>
        <v/>
      </c>
    </row>
    <row r="40">
      <c r="A40" t="str">
        <f>IF('Listes'!$C$14="","",'Listes'!$C$14)</f>
        <v/>
      </c>
      <c r="B40" s="26" t="str">
        <f>IF($A40="","",COUNTIFS('Trades'!$V$4:$V$1003,$A40,'Trades'!$R$4:$R$1003,"&gt;=0")+COUNTIFS('Trades'!$V$4:$V$1003,$A40,'Trades'!$R$4:$R$1003,"&lt;0"))</f>
        <v/>
      </c>
      <c r="C40" s="27" t="str">
        <f>IF($A40="","",IF(B40=0,"—",COUNTIFS('Trades'!$V$4:$V$1003,$A40,'Trades'!$R$4:$R$1003,"&gt;0")/B40))</f>
        <v/>
      </c>
      <c r="D40" s="28" t="str">
        <f>IF($A40="","",IF(B40=0,"—",SUMIFS('Trades'!$R$4:$R$1003,'Trades'!$V$4:$V$1003,$A40)))</f>
        <v/>
      </c>
      <c r="E40" s="28" t="str">
        <f>IF($A40="","",IF(B40=0,"—",D40/B40))</f>
        <v/>
      </c>
      <c r="F40" s="31" t="str">
        <f>IF($A40="","",IF(COUNTIFS('Trades'!$V$4:$V$1003,$A40,'Trades'!$S$4:$S$1003,"&gt;=0")+COUNTIFS('Trades'!$V$4:$V$1003,$A40,'Trades'!$S$4:$S$1003,"&lt;0")=0,"—",SUMIFS('Trades'!$S$4:$S$1003,'Trades'!$V$4:$V$1003,$A40)/(COUNTIFS('Trades'!$V$4:$V$1003,$A40,'Trades'!$S$4:$S$1003,"&gt;=0")+COUNTIFS('Trades'!$V$4:$V$1003,$A40,'Trades'!$S$4:$S$1003,"&lt;0"))))</f>
        <v/>
      </c>
    </row>
    <row r="41">
      <c r="A41" t="str">
        <f>IF('Listes'!$C$15="","",'Listes'!$C$15)</f>
        <v/>
      </c>
      <c r="B41" s="26" t="str">
        <f>IF($A41="","",COUNTIFS('Trades'!$V$4:$V$1003,$A41,'Trades'!$R$4:$R$1003,"&gt;=0")+COUNTIFS('Trades'!$V$4:$V$1003,$A41,'Trades'!$R$4:$R$1003,"&lt;0"))</f>
        <v/>
      </c>
      <c r="C41" s="27" t="str">
        <f>IF($A41="","",IF(B41=0,"—",COUNTIFS('Trades'!$V$4:$V$1003,$A41,'Trades'!$R$4:$R$1003,"&gt;0")/B41))</f>
        <v/>
      </c>
      <c r="D41" s="28" t="str">
        <f>IF($A41="","",IF(B41=0,"—",SUMIFS('Trades'!$R$4:$R$1003,'Trades'!$V$4:$V$1003,$A41)))</f>
        <v/>
      </c>
      <c r="E41" s="28" t="str">
        <f>IF($A41="","",IF(B41=0,"—",D41/B41))</f>
        <v/>
      </c>
      <c r="F41" s="31" t="str">
        <f>IF($A41="","",IF(COUNTIFS('Trades'!$V$4:$V$1003,$A41,'Trades'!$S$4:$S$1003,"&gt;=0")+COUNTIFS('Trades'!$V$4:$V$1003,$A41,'Trades'!$S$4:$S$1003,"&lt;0")=0,"—",SUMIFS('Trades'!$S$4:$S$1003,'Trades'!$V$4:$V$1003,$A41)/(COUNTIFS('Trades'!$V$4:$V$1003,$A41,'Trades'!$S$4:$S$1003,"&gt;=0")+COUNTIFS('Trades'!$V$4:$V$1003,$A41,'Trades'!$S$4:$S$1003,"&lt;0"))))</f>
        <v/>
      </c>
    </row>
    <row r="42">
      <c r="A42" t="str">
        <f>IF('Listes'!$C$16="","",'Listes'!$C$16)</f>
        <v/>
      </c>
      <c r="B42" s="26" t="str">
        <f>IF($A42="","",COUNTIFS('Trades'!$V$4:$V$1003,$A42,'Trades'!$R$4:$R$1003,"&gt;=0")+COUNTIFS('Trades'!$V$4:$V$1003,$A42,'Trades'!$R$4:$R$1003,"&lt;0"))</f>
        <v/>
      </c>
      <c r="C42" s="27" t="str">
        <f>IF($A42="","",IF(B42=0,"—",COUNTIFS('Trades'!$V$4:$V$1003,$A42,'Trades'!$R$4:$R$1003,"&gt;0")/B42))</f>
        <v/>
      </c>
      <c r="D42" s="28" t="str">
        <f>IF($A42="","",IF(B42=0,"—",SUMIFS('Trades'!$R$4:$R$1003,'Trades'!$V$4:$V$1003,$A42)))</f>
        <v/>
      </c>
      <c r="E42" s="28" t="str">
        <f>IF($A42="","",IF(B42=0,"—",D42/B42))</f>
        <v/>
      </c>
      <c r="F42" s="31" t="str">
        <f>IF($A42="","",IF(COUNTIFS('Trades'!$V$4:$V$1003,$A42,'Trades'!$S$4:$S$1003,"&gt;=0")+COUNTIFS('Trades'!$V$4:$V$1003,$A42,'Trades'!$S$4:$S$1003,"&lt;0")=0,"—",SUMIFS('Trades'!$S$4:$S$1003,'Trades'!$V$4:$V$1003,$A42)/(COUNTIFS('Trades'!$V$4:$V$1003,$A42,'Trades'!$S$4:$S$1003,"&gt;=0")+COUNTIFS('Trades'!$V$4:$V$1003,$A42,'Trades'!$S$4:$S$1003,"&lt;0"))))</f>
        <v/>
      </c>
    </row>
    <row r="43">
      <c r="A43" t="str">
        <f>IF('Listes'!$C$17="","",'Listes'!$C$17)</f>
        <v/>
      </c>
      <c r="B43" s="26" t="str">
        <f>IF($A43="","",COUNTIFS('Trades'!$V$4:$V$1003,$A43,'Trades'!$R$4:$R$1003,"&gt;=0")+COUNTIFS('Trades'!$V$4:$V$1003,$A43,'Trades'!$R$4:$R$1003,"&lt;0"))</f>
        <v/>
      </c>
      <c r="C43" s="27" t="str">
        <f>IF($A43="","",IF(B43=0,"—",COUNTIFS('Trades'!$V$4:$V$1003,$A43,'Trades'!$R$4:$R$1003,"&gt;0")/B43))</f>
        <v/>
      </c>
      <c r="D43" s="28" t="str">
        <f>IF($A43="","",IF(B43=0,"—",SUMIFS('Trades'!$R$4:$R$1003,'Trades'!$V$4:$V$1003,$A43)))</f>
        <v/>
      </c>
      <c r="E43" s="28" t="str">
        <f>IF($A43="","",IF(B43=0,"—",D43/B43))</f>
        <v/>
      </c>
      <c r="F43" s="31" t="str">
        <f>IF($A43="","",IF(COUNTIFS('Trades'!$V$4:$V$1003,$A43,'Trades'!$S$4:$S$1003,"&gt;=0")+COUNTIFS('Trades'!$V$4:$V$1003,$A43,'Trades'!$S$4:$S$1003,"&lt;0")=0,"—",SUMIFS('Trades'!$S$4:$S$1003,'Trades'!$V$4:$V$1003,$A43)/(COUNTIFS('Trades'!$V$4:$V$1003,$A43,'Trades'!$S$4:$S$1003,"&gt;=0")+COUNTIFS('Trades'!$V$4:$V$1003,$A43,'Trades'!$S$4:$S$1003,"&lt;0"))))</f>
        <v/>
      </c>
    </row>
    <row r="44">
      <c r="A44" t="str">
        <f>IF('Listes'!$C$18="","",'Listes'!$C$18)</f>
        <v/>
      </c>
      <c r="B44" s="26" t="str">
        <f>IF($A44="","",COUNTIFS('Trades'!$V$4:$V$1003,$A44,'Trades'!$R$4:$R$1003,"&gt;=0")+COUNTIFS('Trades'!$V$4:$V$1003,$A44,'Trades'!$R$4:$R$1003,"&lt;0"))</f>
        <v/>
      </c>
      <c r="C44" s="27" t="str">
        <f>IF($A44="","",IF(B44=0,"—",COUNTIFS('Trades'!$V$4:$V$1003,$A44,'Trades'!$R$4:$R$1003,"&gt;0")/B44))</f>
        <v/>
      </c>
      <c r="D44" s="28" t="str">
        <f>IF($A44="","",IF(B44=0,"—",SUMIFS('Trades'!$R$4:$R$1003,'Trades'!$V$4:$V$1003,$A44)))</f>
        <v/>
      </c>
      <c r="E44" s="28" t="str">
        <f>IF($A44="","",IF(B44=0,"—",D44/B44))</f>
        <v/>
      </c>
      <c r="F44" s="31" t="str">
        <f>IF($A44="","",IF(COUNTIFS('Trades'!$V$4:$V$1003,$A44,'Trades'!$S$4:$S$1003,"&gt;=0")+COUNTIFS('Trades'!$V$4:$V$1003,$A44,'Trades'!$S$4:$S$1003,"&lt;0")=0,"—",SUMIFS('Trades'!$S$4:$S$1003,'Trades'!$V$4:$V$1003,$A44)/(COUNTIFS('Trades'!$V$4:$V$1003,$A44,'Trades'!$S$4:$S$1003,"&gt;=0")+COUNTIFS('Trades'!$V$4:$V$1003,$A44,'Trades'!$S$4:$S$1003,"&lt;0"))))</f>
        <v/>
      </c>
    </row>
    <row r="45">
      <c r="A45" t="str">
        <f>IF('Listes'!$C$19="","",'Listes'!$C$19)</f>
        <v/>
      </c>
      <c r="B45" s="26" t="str">
        <f>IF($A45="","",COUNTIFS('Trades'!$V$4:$V$1003,$A45,'Trades'!$R$4:$R$1003,"&gt;=0")+COUNTIFS('Trades'!$V$4:$V$1003,$A45,'Trades'!$R$4:$R$1003,"&lt;0"))</f>
        <v/>
      </c>
      <c r="C45" s="27" t="str">
        <f>IF($A45="","",IF(B45=0,"—",COUNTIFS('Trades'!$V$4:$V$1003,$A45,'Trades'!$R$4:$R$1003,"&gt;0")/B45))</f>
        <v/>
      </c>
      <c r="D45" s="28" t="str">
        <f>IF($A45="","",IF(B45=0,"—",SUMIFS('Trades'!$R$4:$R$1003,'Trades'!$V$4:$V$1003,$A45)))</f>
        <v/>
      </c>
      <c r="E45" s="28" t="str">
        <f>IF($A45="","",IF(B45=0,"—",D45/B45))</f>
        <v/>
      </c>
      <c r="F45" s="31" t="str">
        <f>IF($A45="","",IF(COUNTIFS('Trades'!$V$4:$V$1003,$A45,'Trades'!$S$4:$S$1003,"&gt;=0")+COUNTIFS('Trades'!$V$4:$V$1003,$A45,'Trades'!$S$4:$S$1003,"&lt;0")=0,"—",SUMIFS('Trades'!$S$4:$S$1003,'Trades'!$V$4:$V$1003,$A45)/(COUNTIFS('Trades'!$V$4:$V$1003,$A45,'Trades'!$S$4:$S$1003,"&gt;=0")+COUNTIFS('Trades'!$V$4:$V$1003,$A45,'Trades'!$S$4:$S$1003,"&lt;0"))))</f>
        <v/>
      </c>
    </row>
    <row r="46">
      <c r="A46" t="str">
        <f>IF('Listes'!$C$20="","",'Listes'!$C$20)</f>
        <v/>
      </c>
      <c r="B46" s="26" t="str">
        <f>IF($A46="","",COUNTIFS('Trades'!$V$4:$V$1003,$A46,'Trades'!$R$4:$R$1003,"&gt;=0")+COUNTIFS('Trades'!$V$4:$V$1003,$A46,'Trades'!$R$4:$R$1003,"&lt;0"))</f>
        <v/>
      </c>
      <c r="C46" s="27" t="str">
        <f>IF($A46="","",IF(B46=0,"—",COUNTIFS('Trades'!$V$4:$V$1003,$A46,'Trades'!$R$4:$R$1003,"&gt;0")/B46))</f>
        <v/>
      </c>
      <c r="D46" s="28" t="str">
        <f>IF($A46="","",IF(B46=0,"—",SUMIFS('Trades'!$R$4:$R$1003,'Trades'!$V$4:$V$1003,$A46)))</f>
        <v/>
      </c>
      <c r="E46" s="28" t="str">
        <f>IF($A46="","",IF(B46=0,"—",D46/B46))</f>
        <v/>
      </c>
      <c r="F46" s="31" t="str">
        <f>IF($A46="","",IF(COUNTIFS('Trades'!$V$4:$V$1003,$A46,'Trades'!$S$4:$S$1003,"&gt;=0")+COUNTIFS('Trades'!$V$4:$V$1003,$A46,'Trades'!$S$4:$S$1003,"&lt;0")=0,"—",SUMIFS('Trades'!$S$4:$S$1003,'Trades'!$V$4:$V$1003,$A46)/(COUNTIFS('Trades'!$V$4:$V$1003,$A46,'Trades'!$S$4:$S$1003,"&gt;=0")+COUNTIFS('Trades'!$V$4:$V$1003,$A46,'Trades'!$S$4:$S$1003,"&lt;0"))))</f>
        <v/>
      </c>
    </row>
    <row r="47">
      <c r="A47" t="str">
        <f>IF('Listes'!$C$21="","",'Listes'!$C$21)</f>
        <v/>
      </c>
      <c r="B47" s="26" t="str">
        <f>IF($A47="","",COUNTIFS('Trades'!$V$4:$V$1003,$A47,'Trades'!$R$4:$R$1003,"&gt;=0")+COUNTIFS('Trades'!$V$4:$V$1003,$A47,'Trades'!$R$4:$R$1003,"&lt;0"))</f>
        <v/>
      </c>
      <c r="C47" s="27" t="str">
        <f>IF($A47="","",IF(B47=0,"—",COUNTIFS('Trades'!$V$4:$V$1003,$A47,'Trades'!$R$4:$R$1003,"&gt;0")/B47))</f>
        <v/>
      </c>
      <c r="D47" s="28" t="str">
        <f>IF($A47="","",IF(B47=0,"—",SUMIFS('Trades'!$R$4:$R$1003,'Trades'!$V$4:$V$1003,$A47)))</f>
        <v/>
      </c>
      <c r="E47" s="28" t="str">
        <f>IF($A47="","",IF(B47=0,"—",D47/B47))</f>
        <v/>
      </c>
      <c r="F47" s="31" t="str">
        <f>IF($A47="","",IF(COUNTIFS('Trades'!$V$4:$V$1003,$A47,'Trades'!$S$4:$S$1003,"&gt;=0")+COUNTIFS('Trades'!$V$4:$V$1003,$A47,'Trades'!$S$4:$S$1003,"&lt;0")=0,"—",SUMIFS('Trades'!$S$4:$S$1003,'Trades'!$V$4:$V$1003,$A47)/(COUNTIFS('Trades'!$V$4:$V$1003,$A47,'Trades'!$S$4:$S$1003,"&gt;=0")+COUNTIFS('Trades'!$V$4:$V$1003,$A47,'Trades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COUNTIFS('Trades'!$U$4:$U$1003,"",'Trades'!$R$4:$R$1003,"&gt;=0")+COUNTIFS('Trades'!$U$4:$U$1003,"",'Trades'!$R$4:$R$1003,"&lt;0")</f>
        <v>5</v>
      </c>
      <c r="C51" s="27">
        <f>IF(B51=0,"—",COUNTIFS('Trades'!$U$4:$U$1003,"",'Trades'!$R$4:$R$1003,"&gt;0")/B51)</f>
        <v>0.6</v>
      </c>
      <c r="D51" s="28">
        <f>IF(B51=0,"—",SUMIFS('Trades'!$R$4:$R$1003,'Trades'!$U$4:$U$1003,""))</f>
        <v>3167.1363267999905</v>
      </c>
      <c r="E51" s="28">
        <f>IF(B51=0,"—",D51/B51)</f>
        <v>633.427265359998</v>
      </c>
      <c r="F51" s="31">
        <f>IF(COUNTIFS('Trades'!$U$4:$U$1003,"",'Trades'!$S$4:$S$1003,"&gt;=0")+COUNTIFS('Trades'!$U$4:$U$1003,"",'Trades'!$S$4:$S$1003,"&lt;0")=0,"—",SUMIFS('Trades'!$S$4:$S$1003,'Trades'!$U$4:$U$1003,"")/(COUNTIFS('Trades'!$U$4:$U$1003,"",'Trades'!$S$4:$S$1003,"&gt;=0")+COUNTIFS('Trades'!$U$4:$U$1003,"",'Trades'!$S$4:$S$1003,"&lt;0")))</f>
        <v>-0.2727532638703214</v>
      </c>
    </row>
    <row r="52">
      <c r="A52" t="str">
        <f>IF('Listes'!$B$2="","",'Listes'!$B$2)</f>
        <v>Cassure</v>
      </c>
      <c r="B52" s="26">
        <f>IF($A52="","",COUNTIFS('Trades'!$U$4:$U$1003,$A52,'Trades'!$R$4:$R$1003,"&gt;=0")+COUNTIFS('Trades'!$U$4:$U$1003,$A52,'Trades'!$R$4:$R$1003,"&lt;0"))</f>
        <v>0</v>
      </c>
      <c r="C52" s="27" t="str">
        <f>IF($A52="","",IF(B52=0,"—",COUNTIFS('Trades'!$U$4:$U$1003,$A52,'Trades'!$R$4:$R$1003,"&gt;0")/B52))</f>
        <v>—</v>
      </c>
      <c r="D52" s="28" t="str">
        <f>IF($A52="","",IF(B52=0,"—",SUMIFS('Trades'!$R$4:$R$1003,'Trades'!$U$4:$U$1003,$A52)))</f>
        <v>—</v>
      </c>
      <c r="E52" s="28" t="str">
        <f>IF($A52="","",IF(B52=0,"—",D52/B52))</f>
        <v>—</v>
      </c>
      <c r="F52" s="31" t="str">
        <f>IF($A52="","",IF(COUNTIFS('Trades'!$U$4:$U$1003,$A52,'Trades'!$S$4:$S$1003,"&gt;=0")+COUNTIFS('Trades'!$U$4:$U$1003,$A52,'Trades'!$S$4:$S$1003,"&lt;0")=0,"—",SUMIFS('Trades'!$S$4:$S$1003,'Trades'!$U$4:$U$1003,$A52)/(COUNTIFS('Trades'!$U$4:$U$1003,$A52,'Trades'!$S$4:$S$1003,"&gt;=0")+COUNTIFS('Trades'!$U$4:$U$1003,$A52,'Trades'!$S$4:$S$1003,"&lt;0"))))</f>
        <v>—</v>
      </c>
    </row>
    <row r="53">
      <c r="A53" t="str">
        <f>IF('Listes'!$B$3="","",'Listes'!$B$3)</f>
        <v>Rebond sur niveau</v>
      </c>
      <c r="B53" s="26">
        <f>IF($A53="","",COUNTIFS('Trades'!$U$4:$U$1003,$A53,'Trades'!$R$4:$R$1003,"&gt;=0")+COUNTIFS('Trades'!$U$4:$U$1003,$A53,'Trades'!$R$4:$R$1003,"&lt;0"))</f>
        <v>0</v>
      </c>
      <c r="C53" s="27" t="str">
        <f>IF($A53="","",IF(B53=0,"—",COUNTIFS('Trades'!$U$4:$U$1003,$A53,'Trades'!$R$4:$R$1003,"&gt;0")/B53))</f>
        <v>—</v>
      </c>
      <c r="D53" s="28" t="str">
        <f>IF($A53="","",IF(B53=0,"—",SUMIFS('Trades'!$R$4:$R$1003,'Trades'!$U$4:$U$1003,$A53)))</f>
        <v>—</v>
      </c>
      <c r="E53" s="28" t="str">
        <f>IF($A53="","",IF(B53=0,"—",D53/B53))</f>
        <v>—</v>
      </c>
      <c r="F53" s="31" t="str">
        <f>IF($A53="","",IF(COUNTIFS('Trades'!$U$4:$U$1003,$A53,'Trades'!$S$4:$S$1003,"&gt;=0")+COUNTIFS('Trades'!$U$4:$U$1003,$A53,'Trades'!$S$4:$S$1003,"&lt;0")=0,"—",SUMIFS('Trades'!$S$4:$S$1003,'Trades'!$U$4:$U$1003,$A53)/(COUNTIFS('Trades'!$U$4:$U$1003,$A53,'Trades'!$S$4:$S$1003,"&gt;=0")+COUNTIFS('Trades'!$U$4:$U$1003,$A53,'Trades'!$S$4:$S$1003,"&lt;0"))))</f>
        <v>—</v>
      </c>
    </row>
    <row r="54">
      <c r="A54" t="str">
        <f>IF('Listes'!$B$4="","",'Listes'!$B$4)</f>
        <v>Retest</v>
      </c>
      <c r="B54" s="26">
        <f>IF($A54="","",COUNTIFS('Trades'!$U$4:$U$1003,$A54,'Trades'!$R$4:$R$1003,"&gt;=0")+COUNTIFS('Trades'!$U$4:$U$1003,$A54,'Trades'!$R$4:$R$1003,"&lt;0"))</f>
        <v>0</v>
      </c>
      <c r="C54" s="27" t="str">
        <f>IF($A54="","",IF(B54=0,"—",COUNTIFS('Trades'!$U$4:$U$1003,$A54,'Trades'!$R$4:$R$1003,"&gt;0")/B54))</f>
        <v>—</v>
      </c>
      <c r="D54" s="28" t="str">
        <f>IF($A54="","",IF(B54=0,"—",SUMIFS('Trades'!$R$4:$R$1003,'Trades'!$U$4:$U$1003,$A54)))</f>
        <v>—</v>
      </c>
      <c r="E54" s="28" t="str">
        <f>IF($A54="","",IF(B54=0,"—",D54/B54))</f>
        <v>—</v>
      </c>
      <c r="F54" s="31" t="str">
        <f>IF($A54="","",IF(COUNTIFS('Trades'!$U$4:$U$1003,$A54,'Trades'!$S$4:$S$1003,"&gt;=0")+COUNTIFS('Trades'!$U$4:$U$1003,$A54,'Trades'!$S$4:$S$1003,"&lt;0")=0,"—",SUMIFS('Trades'!$S$4:$S$1003,'Trades'!$U$4:$U$1003,$A54)/(COUNTIFS('Trades'!$U$4:$U$1003,$A54,'Trades'!$S$4:$S$1003,"&gt;=0")+COUNTIFS('Trades'!$U$4:$U$1003,$A54,'Trades'!$S$4:$S$1003,"&lt;0"))))</f>
        <v>—</v>
      </c>
    </row>
    <row r="55">
      <c r="A55" t="str">
        <f>IF('Listes'!$B$5="","",'Listes'!$B$5)</f>
        <v>Avec la tendance</v>
      </c>
      <c r="B55" s="26">
        <f>IF($A55="","",COUNTIFS('Trades'!$U$4:$U$1003,$A55,'Trades'!$R$4:$R$1003,"&gt;=0")+COUNTIFS('Trades'!$U$4:$U$1003,$A55,'Trades'!$R$4:$R$1003,"&lt;0"))</f>
        <v>0</v>
      </c>
      <c r="C55" s="27" t="str">
        <f>IF($A55="","",IF(B55=0,"—",COUNTIFS('Trades'!$U$4:$U$1003,$A55,'Trades'!$R$4:$R$1003,"&gt;0")/B55))</f>
        <v>—</v>
      </c>
      <c r="D55" s="28" t="str">
        <f>IF($A55="","",IF(B55=0,"—",SUMIFS('Trades'!$R$4:$R$1003,'Trades'!$U$4:$U$1003,$A55)))</f>
        <v>—</v>
      </c>
      <c r="E55" s="28" t="str">
        <f>IF($A55="","",IF(B55=0,"—",D55/B55))</f>
        <v>—</v>
      </c>
      <c r="F55" s="31" t="str">
        <f>IF($A55="","",IF(COUNTIFS('Trades'!$U$4:$U$1003,$A55,'Trades'!$S$4:$S$1003,"&gt;=0")+COUNTIFS('Trades'!$U$4:$U$1003,$A55,'Trades'!$S$4:$S$1003,"&lt;0")=0,"—",SUMIFS('Trades'!$S$4:$S$1003,'Trades'!$U$4:$U$1003,$A55)/(COUNTIFS('Trades'!$U$4:$U$1003,$A55,'Trades'!$S$4:$S$1003,"&gt;=0")+COUNTIFS('Trades'!$U$4:$U$1003,$A55,'Trades'!$S$4:$S$1003,"&lt;0"))))</f>
        <v>—</v>
      </c>
    </row>
    <row r="56">
      <c r="A56" t="str">
        <f>IF('Listes'!$B$6="","",'Listes'!$B$6)</f>
        <v>Contre la tendance</v>
      </c>
      <c r="B56" s="26">
        <f>IF($A56="","",COUNTIFS('Trades'!$U$4:$U$1003,$A56,'Trades'!$R$4:$R$1003,"&gt;=0")+COUNTIFS('Trades'!$U$4:$U$1003,$A56,'Trades'!$R$4:$R$1003,"&lt;0"))</f>
        <v>0</v>
      </c>
      <c r="C56" s="27" t="str">
        <f>IF($A56="","",IF(B56=0,"—",COUNTIFS('Trades'!$U$4:$U$1003,$A56,'Trades'!$R$4:$R$1003,"&gt;0")/B56))</f>
        <v>—</v>
      </c>
      <c r="D56" s="28" t="str">
        <f>IF($A56="","",IF(B56=0,"—",SUMIFS('Trades'!$R$4:$R$1003,'Trades'!$U$4:$U$1003,$A56)))</f>
        <v>—</v>
      </c>
      <c r="E56" s="28" t="str">
        <f>IF($A56="","",IF(B56=0,"—",D56/B56))</f>
        <v>—</v>
      </c>
      <c r="F56" s="31" t="str">
        <f>IF($A56="","",IF(COUNTIFS('Trades'!$U$4:$U$1003,$A56,'Trades'!$S$4:$S$1003,"&gt;=0")+COUNTIFS('Trades'!$U$4:$U$1003,$A56,'Trades'!$S$4:$S$1003,"&lt;0")=0,"—",SUMIFS('Trades'!$S$4:$S$1003,'Trades'!$U$4:$U$1003,$A56)/(COUNTIFS('Trades'!$U$4:$U$1003,$A56,'Trades'!$S$4:$S$1003,"&gt;=0")+COUNTIFS('Trades'!$U$4:$U$1003,$A56,'Trades'!$S$4:$S$1003,"&lt;0"))))</f>
        <v>—</v>
      </c>
    </row>
    <row r="57">
      <c r="A57" t="str">
        <f>IF('Listes'!$B$7="","",'Listes'!$B$7)</f>
        <v>Range</v>
      </c>
      <c r="B57" s="26">
        <f>IF($A57="","",COUNTIFS('Trades'!$U$4:$U$1003,$A57,'Trades'!$R$4:$R$1003,"&gt;=0")+COUNTIFS('Trades'!$U$4:$U$1003,$A57,'Trades'!$R$4:$R$1003,"&lt;0"))</f>
        <v>0</v>
      </c>
      <c r="C57" s="27" t="str">
        <f>IF($A57="","",IF(B57=0,"—",COUNTIFS('Trades'!$U$4:$U$1003,$A57,'Trades'!$R$4:$R$1003,"&gt;0")/B57))</f>
        <v>—</v>
      </c>
      <c r="D57" s="28" t="str">
        <f>IF($A57="","",IF(B57=0,"—",SUMIFS('Trades'!$R$4:$R$1003,'Trades'!$U$4:$U$1003,$A57)))</f>
        <v>—</v>
      </c>
      <c r="E57" s="28" t="str">
        <f>IF($A57="","",IF(B57=0,"—",D57/B57))</f>
        <v>—</v>
      </c>
      <c r="F57" s="31" t="str">
        <f>IF($A57="","",IF(COUNTIFS('Trades'!$U$4:$U$1003,$A57,'Trades'!$S$4:$S$1003,"&gt;=0")+COUNTIFS('Trades'!$U$4:$U$1003,$A57,'Trades'!$S$4:$S$1003,"&lt;0")=0,"—",SUMIFS('Trades'!$S$4:$S$1003,'Trades'!$U$4:$U$1003,$A57)/(COUNTIFS('Trades'!$U$4:$U$1003,$A57,'Trades'!$S$4:$S$1003,"&gt;=0")+COUNTIFS('Trades'!$U$4:$U$1003,$A57,'Trades'!$S$4:$S$1003,"&lt;0"))))</f>
        <v>—</v>
      </c>
    </row>
    <row r="58">
      <c r="A58" t="str">
        <f>IF('Listes'!$B$8="","",'Listes'!$B$8)</f>
        <v>News</v>
      </c>
      <c r="B58" s="26">
        <f>IF($A58="","",COUNTIFS('Trades'!$U$4:$U$1003,$A58,'Trades'!$R$4:$R$1003,"&gt;=0")+COUNTIFS('Trades'!$U$4:$U$1003,$A58,'Trades'!$R$4:$R$1003,"&lt;0"))</f>
        <v>0</v>
      </c>
      <c r="C58" s="27" t="str">
        <f>IF($A58="","",IF(B58=0,"—",COUNTIFS('Trades'!$U$4:$U$1003,$A58,'Trades'!$R$4:$R$1003,"&gt;0")/B58))</f>
        <v>—</v>
      </c>
      <c r="D58" s="28" t="str">
        <f>IF($A58="","",IF(B58=0,"—",SUMIFS('Trades'!$R$4:$R$1003,'Trades'!$U$4:$U$1003,$A58)))</f>
        <v>—</v>
      </c>
      <c r="E58" s="28" t="str">
        <f>IF($A58="","",IF(B58=0,"—",D58/B58))</f>
        <v>—</v>
      </c>
      <c r="F58" s="31" t="str">
        <f>IF($A58="","",IF(COUNTIFS('Trades'!$U$4:$U$1003,$A58,'Trades'!$S$4:$S$1003,"&gt;=0")+COUNTIFS('Trades'!$U$4:$U$1003,$A58,'Trades'!$S$4:$S$1003,"&lt;0")=0,"—",SUMIFS('Trades'!$S$4:$S$1003,'Trades'!$U$4:$U$1003,$A58)/(COUNTIFS('Trades'!$U$4:$U$1003,$A58,'Trades'!$S$4:$S$1003,"&gt;=0")+COUNTIFS('Trades'!$U$4:$U$1003,$A58,'Trades'!$S$4:$S$1003,"&lt;0"))))</f>
        <v>—</v>
      </c>
    </row>
    <row r="59">
      <c r="A59" t="str">
        <f>IF('Listes'!$B$9="","",'Listes'!$B$9)</f>
        <v/>
      </c>
      <c r="B59" s="26" t="str">
        <f>IF($A59="","",COUNTIFS('Trades'!$U$4:$U$1003,$A59,'Trades'!$R$4:$R$1003,"&gt;=0")+COUNTIFS('Trades'!$U$4:$U$1003,$A59,'Trades'!$R$4:$R$1003,"&lt;0"))</f>
        <v/>
      </c>
      <c r="C59" s="27" t="str">
        <f>IF($A59="","",IF(B59=0,"—",COUNTIFS('Trades'!$U$4:$U$1003,$A59,'Trades'!$R$4:$R$1003,"&gt;0")/B59))</f>
        <v/>
      </c>
      <c r="D59" s="28" t="str">
        <f>IF($A59="","",IF(B59=0,"—",SUMIFS('Trades'!$R$4:$R$1003,'Trades'!$U$4:$U$1003,$A59)))</f>
        <v/>
      </c>
      <c r="E59" s="28" t="str">
        <f>IF($A59="","",IF(B59=0,"—",D59/B59))</f>
        <v/>
      </c>
      <c r="F59" s="31" t="str">
        <f>IF($A59="","",IF(COUNTIFS('Trades'!$U$4:$U$1003,$A59,'Trades'!$S$4:$S$1003,"&gt;=0")+COUNTIFS('Trades'!$U$4:$U$1003,$A59,'Trades'!$S$4:$S$1003,"&lt;0")=0,"—",SUMIFS('Trades'!$S$4:$S$1003,'Trades'!$U$4:$U$1003,$A59)/(COUNTIFS('Trades'!$U$4:$U$1003,$A59,'Trades'!$S$4:$S$1003,"&gt;=0")+COUNTIFS('Trades'!$U$4:$U$1003,$A59,'Trades'!$S$4:$S$1003,"&lt;0"))))</f>
        <v/>
      </c>
    </row>
    <row r="60">
      <c r="A60" t="str">
        <f>IF('Listes'!$B$10="","",'Listes'!$B$10)</f>
        <v/>
      </c>
      <c r="B60" s="26" t="str">
        <f>IF($A60="","",COUNTIFS('Trades'!$U$4:$U$1003,$A60,'Trades'!$R$4:$R$1003,"&gt;=0")+COUNTIFS('Trades'!$U$4:$U$1003,$A60,'Trades'!$R$4:$R$1003,"&lt;0"))</f>
        <v/>
      </c>
      <c r="C60" s="27" t="str">
        <f>IF($A60="","",IF(B60=0,"—",COUNTIFS('Trades'!$U$4:$U$1003,$A60,'Trades'!$R$4:$R$1003,"&gt;0")/B60))</f>
        <v/>
      </c>
      <c r="D60" s="28" t="str">
        <f>IF($A60="","",IF(B60=0,"—",SUMIFS('Trades'!$R$4:$R$1003,'Trades'!$U$4:$U$1003,$A60)))</f>
        <v/>
      </c>
      <c r="E60" s="28" t="str">
        <f>IF($A60="","",IF(B60=0,"—",D60/B60))</f>
        <v/>
      </c>
      <c r="F60" s="31" t="str">
        <f>IF($A60="","",IF(COUNTIFS('Trades'!$U$4:$U$1003,$A60,'Trades'!$S$4:$S$1003,"&gt;=0")+COUNTIFS('Trades'!$U$4:$U$1003,$A60,'Trades'!$S$4:$S$1003,"&lt;0")=0,"—",SUMIFS('Trades'!$S$4:$S$1003,'Trades'!$U$4:$U$1003,$A60)/(COUNTIFS('Trades'!$U$4:$U$1003,$A60,'Trades'!$S$4:$S$1003,"&gt;=0")+COUNTIFS('Trades'!$U$4:$U$1003,$A60,'Trades'!$S$4:$S$1003,"&lt;0"))))</f>
        <v/>
      </c>
    </row>
    <row r="61">
      <c r="A61" t="str">
        <f>IF('Listes'!$B$11="","",'Listes'!$B$11)</f>
        <v/>
      </c>
      <c r="B61" s="26" t="str">
        <f>IF($A61="","",COUNTIFS('Trades'!$U$4:$U$1003,$A61,'Trades'!$R$4:$R$1003,"&gt;=0")+COUNTIFS('Trades'!$U$4:$U$1003,$A61,'Trades'!$R$4:$R$1003,"&lt;0"))</f>
        <v/>
      </c>
      <c r="C61" s="27" t="str">
        <f>IF($A61="","",IF(B61=0,"—",COUNTIFS('Trades'!$U$4:$U$1003,$A61,'Trades'!$R$4:$R$1003,"&gt;0")/B61))</f>
        <v/>
      </c>
      <c r="D61" s="28" t="str">
        <f>IF($A61="","",IF(B61=0,"—",SUMIFS('Trades'!$R$4:$R$1003,'Trades'!$U$4:$U$1003,$A61)))</f>
        <v/>
      </c>
      <c r="E61" s="28" t="str">
        <f>IF($A61="","",IF(B61=0,"—",D61/B61))</f>
        <v/>
      </c>
      <c r="F61" s="31" t="str">
        <f>IF($A61="","",IF(COUNTIFS('Trades'!$U$4:$U$1003,$A61,'Trades'!$S$4:$S$1003,"&gt;=0")+COUNTIFS('Trades'!$U$4:$U$1003,$A61,'Trades'!$S$4:$S$1003,"&lt;0")=0,"—",SUMIFS('Trades'!$S$4:$S$1003,'Trades'!$U$4:$U$1003,$A61)/(COUNTIFS('Trades'!$U$4:$U$1003,$A61,'Trades'!$S$4:$S$1003,"&gt;=0")+COUNTIFS('Trades'!$U$4:$U$1003,$A61,'Trades'!$S$4:$S$1003,"&lt;0"))))</f>
        <v/>
      </c>
    </row>
    <row r="62">
      <c r="A62" t="str">
        <f>IF('Listes'!$B$12="","",'Listes'!$B$12)</f>
        <v/>
      </c>
      <c r="B62" s="26" t="str">
        <f>IF($A62="","",COUNTIFS('Trades'!$U$4:$U$1003,$A62,'Trades'!$R$4:$R$1003,"&gt;=0")+COUNTIFS('Trades'!$U$4:$U$1003,$A62,'Trades'!$R$4:$R$1003,"&lt;0"))</f>
        <v/>
      </c>
      <c r="C62" s="27" t="str">
        <f>IF($A62="","",IF(B62=0,"—",COUNTIFS('Trades'!$U$4:$U$1003,$A62,'Trades'!$R$4:$R$1003,"&gt;0")/B62))</f>
        <v/>
      </c>
      <c r="D62" s="28" t="str">
        <f>IF($A62="","",IF(B62=0,"—",SUMIFS('Trades'!$R$4:$R$1003,'Trades'!$U$4:$U$1003,$A62)))</f>
        <v/>
      </c>
      <c r="E62" s="28" t="str">
        <f>IF($A62="","",IF(B62=0,"—",D62/B62))</f>
        <v/>
      </c>
      <c r="F62" s="31" t="str">
        <f>IF($A62="","",IF(COUNTIFS('Trades'!$U$4:$U$1003,$A62,'Trades'!$S$4:$S$1003,"&gt;=0")+COUNTIFS('Trades'!$U$4:$U$1003,$A62,'Trades'!$S$4:$S$1003,"&lt;0")=0,"—",SUMIFS('Trades'!$S$4:$S$1003,'Trades'!$U$4:$U$1003,$A62)/(COUNTIFS('Trades'!$U$4:$U$1003,$A62,'Trades'!$S$4:$S$1003,"&gt;=0")+COUNTIFS('Trades'!$U$4:$U$1003,$A62,'Trades'!$S$4:$S$1003,"&lt;0"))))</f>
        <v/>
      </c>
    </row>
    <row r="63">
      <c r="A63" t="str">
        <f>IF('Listes'!$B$13="","",'Listes'!$B$13)</f>
        <v/>
      </c>
      <c r="B63" s="26" t="str">
        <f>IF($A63="","",COUNTIFS('Trades'!$U$4:$U$1003,$A63,'Trades'!$R$4:$R$1003,"&gt;=0")+COUNTIFS('Trades'!$U$4:$U$1003,$A63,'Trades'!$R$4:$R$1003,"&lt;0"))</f>
        <v/>
      </c>
      <c r="C63" s="27" t="str">
        <f>IF($A63="","",IF(B63=0,"—",COUNTIFS('Trades'!$U$4:$U$1003,$A63,'Trades'!$R$4:$R$1003,"&gt;0")/B63))</f>
        <v/>
      </c>
      <c r="D63" s="28" t="str">
        <f>IF($A63="","",IF(B63=0,"—",SUMIFS('Trades'!$R$4:$R$1003,'Trades'!$U$4:$U$1003,$A63)))</f>
        <v/>
      </c>
      <c r="E63" s="28" t="str">
        <f>IF($A63="","",IF(B63=0,"—",D63/B63))</f>
        <v/>
      </c>
      <c r="F63" s="31" t="str">
        <f>IF($A63="","",IF(COUNTIFS('Trades'!$U$4:$U$1003,$A63,'Trades'!$S$4:$S$1003,"&gt;=0")+COUNTIFS('Trades'!$U$4:$U$1003,$A63,'Trades'!$S$4:$S$1003,"&lt;0")=0,"—",SUMIFS('Trades'!$S$4:$S$1003,'Trades'!$U$4:$U$1003,$A63)/(COUNTIFS('Trades'!$U$4:$U$1003,$A63,'Trades'!$S$4:$S$1003,"&gt;=0")+COUNTIFS('Trades'!$U$4:$U$1003,$A63,'Trades'!$S$4:$S$1003,"&lt;0"))))</f>
        <v/>
      </c>
    </row>
    <row r="64">
      <c r="A64" t="str">
        <f>IF('Listes'!$B$14="","",'Listes'!$B$14)</f>
        <v/>
      </c>
      <c r="B64" s="26" t="str">
        <f>IF($A64="","",COUNTIFS('Trades'!$U$4:$U$1003,$A64,'Trades'!$R$4:$R$1003,"&gt;=0")+COUNTIFS('Trades'!$U$4:$U$1003,$A64,'Trades'!$R$4:$R$1003,"&lt;0"))</f>
        <v/>
      </c>
      <c r="C64" s="27" t="str">
        <f>IF($A64="","",IF(B64=0,"—",COUNTIFS('Trades'!$U$4:$U$1003,$A64,'Trades'!$R$4:$R$1003,"&gt;0")/B64))</f>
        <v/>
      </c>
      <c r="D64" s="28" t="str">
        <f>IF($A64="","",IF(B64=0,"—",SUMIFS('Trades'!$R$4:$R$1003,'Trades'!$U$4:$U$1003,$A64)))</f>
        <v/>
      </c>
      <c r="E64" s="28" t="str">
        <f>IF($A64="","",IF(B64=0,"—",D64/B64))</f>
        <v/>
      </c>
      <c r="F64" s="31" t="str">
        <f>IF($A64="","",IF(COUNTIFS('Trades'!$U$4:$U$1003,$A64,'Trades'!$S$4:$S$1003,"&gt;=0")+COUNTIFS('Trades'!$U$4:$U$1003,$A64,'Trades'!$S$4:$S$1003,"&lt;0")=0,"—",SUMIFS('Trades'!$S$4:$S$1003,'Trades'!$U$4:$U$1003,$A64)/(COUNTIFS('Trades'!$U$4:$U$1003,$A64,'Trades'!$S$4:$S$1003,"&gt;=0")+COUNTIFS('Trades'!$U$4:$U$1003,$A64,'Trades'!$S$4:$S$1003,"&lt;0"))))</f>
        <v/>
      </c>
    </row>
    <row r="65">
      <c r="A65" t="str">
        <f>IF('Listes'!$B$15="","",'Listes'!$B$15)</f>
        <v/>
      </c>
      <c r="B65" s="26" t="str">
        <f>IF($A65="","",COUNTIFS('Trades'!$U$4:$U$1003,$A65,'Trades'!$R$4:$R$1003,"&gt;=0")+COUNTIFS('Trades'!$U$4:$U$1003,$A65,'Trades'!$R$4:$R$1003,"&lt;0"))</f>
        <v/>
      </c>
      <c r="C65" s="27" t="str">
        <f>IF($A65="","",IF(B65=0,"—",COUNTIFS('Trades'!$U$4:$U$1003,$A65,'Trades'!$R$4:$R$1003,"&gt;0")/B65))</f>
        <v/>
      </c>
      <c r="D65" s="28" t="str">
        <f>IF($A65="","",IF(B65=0,"—",SUMIFS('Trades'!$R$4:$R$1003,'Trades'!$U$4:$U$1003,$A65)))</f>
        <v/>
      </c>
      <c r="E65" s="28" t="str">
        <f>IF($A65="","",IF(B65=0,"—",D65/B65))</f>
        <v/>
      </c>
      <c r="F65" s="31" t="str">
        <f>IF($A65="","",IF(COUNTIFS('Trades'!$U$4:$U$1003,$A65,'Trades'!$S$4:$S$1003,"&gt;=0")+COUNTIFS('Trades'!$U$4:$U$1003,$A65,'Trades'!$S$4:$S$1003,"&lt;0")=0,"—",SUMIFS('Trades'!$S$4:$S$1003,'Trades'!$U$4:$U$1003,$A65)/(COUNTIFS('Trades'!$U$4:$U$1003,$A65,'Trades'!$S$4:$S$1003,"&gt;=0")+COUNTIFS('Trades'!$U$4:$U$1003,$A65,'Trades'!$S$4:$S$1003,"&lt;0"))))</f>
        <v/>
      </c>
    </row>
    <row r="66">
      <c r="A66" t="str">
        <f>IF('Listes'!$B$16="","",'Listes'!$B$16)</f>
        <v/>
      </c>
      <c r="B66" s="26" t="str">
        <f>IF($A66="","",COUNTIFS('Trades'!$U$4:$U$1003,$A66,'Trades'!$R$4:$R$1003,"&gt;=0")+COUNTIFS('Trades'!$U$4:$U$1003,$A66,'Trades'!$R$4:$R$1003,"&lt;0"))</f>
        <v/>
      </c>
      <c r="C66" s="27" t="str">
        <f>IF($A66="","",IF(B66=0,"—",COUNTIFS('Trades'!$U$4:$U$1003,$A66,'Trades'!$R$4:$R$1003,"&gt;0")/B66))</f>
        <v/>
      </c>
      <c r="D66" s="28" t="str">
        <f>IF($A66="","",IF(B66=0,"—",SUMIFS('Trades'!$R$4:$R$1003,'Trades'!$U$4:$U$1003,$A66)))</f>
        <v/>
      </c>
      <c r="E66" s="28" t="str">
        <f>IF($A66="","",IF(B66=0,"—",D66/B66))</f>
        <v/>
      </c>
      <c r="F66" s="31" t="str">
        <f>IF($A66="","",IF(COUNTIFS('Trades'!$U$4:$U$1003,$A66,'Trades'!$S$4:$S$1003,"&gt;=0")+COUNTIFS('Trades'!$U$4:$U$1003,$A66,'Trades'!$S$4:$S$1003,"&lt;0")=0,"—",SUMIFS('Trades'!$S$4:$S$1003,'Trades'!$U$4:$U$1003,$A66)/(COUNTIFS('Trades'!$U$4:$U$1003,$A66,'Trades'!$S$4:$S$1003,"&gt;=0")+COUNTIFS('Trades'!$U$4:$U$1003,$A66,'Trades'!$S$4:$S$1003,"&lt;0"))))</f>
        <v/>
      </c>
    </row>
    <row r="67">
      <c r="A67" t="str">
        <f>IF('Listes'!$B$17="","",'Listes'!$B$17)</f>
        <v/>
      </c>
      <c r="B67" s="26" t="str">
        <f>IF($A67="","",COUNTIFS('Trades'!$U$4:$U$1003,$A67,'Trades'!$R$4:$R$1003,"&gt;=0")+COUNTIFS('Trades'!$U$4:$U$1003,$A67,'Trades'!$R$4:$R$1003,"&lt;0"))</f>
        <v/>
      </c>
      <c r="C67" s="27" t="str">
        <f>IF($A67="","",IF(B67=0,"—",COUNTIFS('Trades'!$U$4:$U$1003,$A67,'Trades'!$R$4:$R$1003,"&gt;0")/B67))</f>
        <v/>
      </c>
      <c r="D67" s="28" t="str">
        <f>IF($A67="","",IF(B67=0,"—",SUMIFS('Trades'!$R$4:$R$1003,'Trades'!$U$4:$U$1003,$A67)))</f>
        <v/>
      </c>
      <c r="E67" s="28" t="str">
        <f>IF($A67="","",IF(B67=0,"—",D67/B67))</f>
        <v/>
      </c>
      <c r="F67" s="31" t="str">
        <f>IF($A67="","",IF(COUNTIFS('Trades'!$U$4:$U$1003,$A67,'Trades'!$S$4:$S$1003,"&gt;=0")+COUNTIFS('Trades'!$U$4:$U$1003,$A67,'Trades'!$S$4:$S$1003,"&lt;0")=0,"—",SUMIFS('Trades'!$S$4:$S$1003,'Trades'!$U$4:$U$1003,$A67)/(COUNTIFS('Trades'!$U$4:$U$1003,$A67,'Trades'!$S$4:$S$1003,"&gt;=0")+COUNTIFS('Trades'!$U$4:$U$1003,$A67,'Trades'!$S$4:$S$1003,"&lt;0"))))</f>
        <v/>
      </c>
    </row>
    <row r="68">
      <c r="A68" t="str">
        <f>IF('Listes'!$B$18="","",'Listes'!$B$18)</f>
        <v/>
      </c>
      <c r="B68" s="26" t="str">
        <f>IF($A68="","",COUNTIFS('Trades'!$U$4:$U$1003,$A68,'Trades'!$R$4:$R$1003,"&gt;=0")+COUNTIFS('Trades'!$U$4:$U$1003,$A68,'Trades'!$R$4:$R$1003,"&lt;0"))</f>
        <v/>
      </c>
      <c r="C68" s="27" t="str">
        <f>IF($A68="","",IF(B68=0,"—",COUNTIFS('Trades'!$U$4:$U$1003,$A68,'Trades'!$R$4:$R$1003,"&gt;0")/B68))</f>
        <v/>
      </c>
      <c r="D68" s="28" t="str">
        <f>IF($A68="","",IF(B68=0,"—",SUMIFS('Trades'!$R$4:$R$1003,'Trades'!$U$4:$U$1003,$A68)))</f>
        <v/>
      </c>
      <c r="E68" s="28" t="str">
        <f>IF($A68="","",IF(B68=0,"—",D68/B68))</f>
        <v/>
      </c>
      <c r="F68" s="31" t="str">
        <f>IF($A68="","",IF(COUNTIFS('Trades'!$U$4:$U$1003,$A68,'Trades'!$S$4:$S$1003,"&gt;=0")+COUNTIFS('Trades'!$U$4:$U$1003,$A68,'Trades'!$S$4:$S$1003,"&lt;0")=0,"—",SUMIFS('Trades'!$S$4:$S$1003,'Trades'!$U$4:$U$1003,$A68)/(COUNTIFS('Trades'!$U$4:$U$1003,$A68,'Trades'!$S$4:$S$1003,"&gt;=0")+COUNTIFS('Trades'!$U$4:$U$1003,$A68,'Trades'!$S$4:$S$1003,"&lt;0"))))</f>
        <v/>
      </c>
    </row>
    <row r="69">
      <c r="A69" t="str">
        <f>IF('Listes'!$B$19="","",'Listes'!$B$19)</f>
        <v/>
      </c>
      <c r="B69" s="26" t="str">
        <f>IF($A69="","",COUNTIFS('Trades'!$U$4:$U$1003,$A69,'Trades'!$R$4:$R$1003,"&gt;=0")+COUNTIFS('Trades'!$U$4:$U$1003,$A69,'Trades'!$R$4:$R$1003,"&lt;0"))</f>
        <v/>
      </c>
      <c r="C69" s="27" t="str">
        <f>IF($A69="","",IF(B69=0,"—",COUNTIFS('Trades'!$U$4:$U$1003,$A69,'Trades'!$R$4:$R$1003,"&gt;0")/B69))</f>
        <v/>
      </c>
      <c r="D69" s="28" t="str">
        <f>IF($A69="","",IF(B69=0,"—",SUMIFS('Trades'!$R$4:$R$1003,'Trades'!$U$4:$U$1003,$A69)))</f>
        <v/>
      </c>
      <c r="E69" s="28" t="str">
        <f>IF($A69="","",IF(B69=0,"—",D69/B69))</f>
        <v/>
      </c>
      <c r="F69" s="31" t="str">
        <f>IF($A69="","",IF(COUNTIFS('Trades'!$U$4:$U$1003,$A69,'Trades'!$S$4:$S$1003,"&gt;=0")+COUNTIFS('Trades'!$U$4:$U$1003,$A69,'Trades'!$S$4:$S$1003,"&lt;0")=0,"—",SUMIFS('Trades'!$S$4:$S$1003,'Trades'!$U$4:$U$1003,$A69)/(COUNTIFS('Trades'!$U$4:$U$1003,$A69,'Trades'!$S$4:$S$1003,"&gt;=0")+COUNTIFS('Trades'!$U$4:$U$1003,$A69,'Trades'!$S$4:$S$1003,"&lt;0"))))</f>
        <v/>
      </c>
    </row>
    <row r="70">
      <c r="A70" t="str">
        <f>IF('Listes'!$B$20="","",'Listes'!$B$20)</f>
        <v/>
      </c>
      <c r="B70" s="26" t="str">
        <f>IF($A70="","",COUNTIFS('Trades'!$U$4:$U$1003,$A70,'Trades'!$R$4:$R$1003,"&gt;=0")+COUNTIFS('Trades'!$U$4:$U$1003,$A70,'Trades'!$R$4:$R$1003,"&lt;0"))</f>
        <v/>
      </c>
      <c r="C70" s="27" t="str">
        <f>IF($A70="","",IF(B70=0,"—",COUNTIFS('Trades'!$U$4:$U$1003,$A70,'Trades'!$R$4:$R$1003,"&gt;0")/B70))</f>
        <v/>
      </c>
      <c r="D70" s="28" t="str">
        <f>IF($A70="","",IF(B70=0,"—",SUMIFS('Trades'!$R$4:$R$1003,'Trades'!$U$4:$U$1003,$A70)))</f>
        <v/>
      </c>
      <c r="E70" s="28" t="str">
        <f>IF($A70="","",IF(B70=0,"—",D70/B70))</f>
        <v/>
      </c>
      <c r="F70" s="31" t="str">
        <f>IF($A70="","",IF(COUNTIFS('Trades'!$U$4:$U$1003,$A70,'Trades'!$S$4:$S$1003,"&gt;=0")+COUNTIFS('Trades'!$U$4:$U$1003,$A70,'Trades'!$S$4:$S$1003,"&lt;0")=0,"—",SUMIFS('Trades'!$S$4:$S$1003,'Trades'!$U$4:$U$1003,$A70)/(COUNTIFS('Trades'!$U$4:$U$1003,$A70,'Trades'!$S$4:$S$1003,"&gt;=0")+COUNTIFS('Trades'!$U$4:$U$1003,$A70,'Trades'!$S$4:$S$1003,"&lt;0"))))</f>
        <v/>
      </c>
    </row>
    <row r="71">
      <c r="A71" t="str">
        <f>IF('Listes'!$B$21="","",'Listes'!$B$21)</f>
        <v/>
      </c>
      <c r="B71" s="26" t="str">
        <f>IF($A71="","",COUNTIFS('Trades'!$U$4:$U$1003,$A71,'Trades'!$R$4:$R$1003,"&gt;=0")+COUNTIFS('Trades'!$U$4:$U$1003,$A71,'Trades'!$R$4:$R$1003,"&lt;0"))</f>
        <v/>
      </c>
      <c r="C71" s="27" t="str">
        <f>IF($A71="","",IF(B71=0,"—",COUNTIFS('Trades'!$U$4:$U$1003,$A71,'Trades'!$R$4:$R$1003,"&gt;0")/B71))</f>
        <v/>
      </c>
      <c r="D71" s="28" t="str">
        <f>IF($A71="","",IF(B71=0,"—",SUMIFS('Trades'!$R$4:$R$1003,'Trades'!$U$4:$U$1003,$A71)))</f>
        <v/>
      </c>
      <c r="E71" s="28" t="str">
        <f>IF($A71="","",IF(B71=0,"—",D71/B71))</f>
        <v/>
      </c>
      <c r="F71" s="31" t="str">
        <f>IF($A71="","",IF(COUNTIFS('Trades'!$U$4:$U$1003,$A71,'Trades'!$S$4:$S$1003,"&gt;=0")+COUNTIFS('Trades'!$U$4:$U$1003,$A71,'Trades'!$S$4:$S$1003,"&lt;0")=0,"—",SUMIFS('Trades'!$S$4:$S$1003,'Trades'!$U$4:$U$1003,$A71)/(COUNTIFS('Trades'!$U$4:$U$1003,$A71,'Trades'!$S$4:$S$1003,"&gt;=0")+COUNTIFS('Trades'!$U$4:$U$1003,$A71,'Trades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COUNTIFS('Trades'!$W$4:$W$1003,"",'Trades'!$R$4:$R$1003,"&gt;=0")+COUNTIFS('Trades'!$W$4:$W$1003,"",'Trades'!$R$4:$R$1003,"&lt;0")</f>
        <v>5</v>
      </c>
      <c r="C75" s="27">
        <f>IF(B75=0,"—",COUNTIFS('Trades'!$W$4:$W$1003,"",'Trades'!$R$4:$R$1003,"&gt;0")/B75)</f>
        <v>0.6</v>
      </c>
      <c r="D75" s="28">
        <f>IF(B75=0,"—",SUMIFS('Trades'!$R$4:$R$1003,'Trades'!$W$4:$W$1003,""))</f>
        <v>3167.1363267999905</v>
      </c>
      <c r="E75" s="28">
        <f>IF(B75=0,"—",D75/B75)</f>
        <v>633.427265359998</v>
      </c>
      <c r="F75" s="31">
        <f>IF(COUNTIFS('Trades'!$W$4:$W$1003,"",'Trades'!$S$4:$S$1003,"&gt;=0")+COUNTIFS('Trades'!$W$4:$W$1003,"",'Trades'!$S$4:$S$1003,"&lt;0")=0,"—",SUMIFS('Trades'!$S$4:$S$1003,'Trades'!$W$4:$W$1003,"")/(COUNTIFS('Trades'!$W$4:$W$1003,"",'Trades'!$S$4:$S$1003,"&gt;=0")+COUNTIFS('Trades'!$W$4:$W$1003,"",'Trades'!$S$4:$S$1003,"&lt;0")))</f>
        <v>-0.2727532638703214</v>
      </c>
    </row>
    <row r="76">
      <c r="A76" t="str">
        <f>IF('Listes'!$D$2="","",'Listes'!$D$2)</f>
        <v>Calme</v>
      </c>
      <c r="B76" s="26">
        <f>IF($A76="","",COUNTIFS('Trades'!$W$4:$W$1003,$A76,'Trades'!$R$4:$R$1003,"&gt;=0")+COUNTIFS('Trades'!$W$4:$W$1003,$A76,'Trades'!$R$4:$R$1003,"&lt;0"))</f>
        <v>0</v>
      </c>
      <c r="C76" s="27" t="str">
        <f>IF($A76="","",IF(B76=0,"—",COUNTIFS('Trades'!$W$4:$W$1003,$A76,'Trades'!$R$4:$R$1003,"&gt;0")/B76))</f>
        <v>—</v>
      </c>
      <c r="D76" s="28" t="str">
        <f>IF($A76="","",IF(B76=0,"—",SUMIFS('Trades'!$R$4:$R$1003,'Trades'!$W$4:$W$1003,$A76)))</f>
        <v>—</v>
      </c>
      <c r="E76" s="28" t="str">
        <f>IF($A76="","",IF(B76=0,"—",D76/B76))</f>
        <v>—</v>
      </c>
      <c r="F76" s="31" t="str">
        <f>IF($A76="","",IF(COUNTIFS('Trades'!$W$4:$W$1003,$A76,'Trades'!$S$4:$S$1003,"&gt;=0")+COUNTIFS('Trades'!$W$4:$W$1003,$A76,'Trades'!$S$4:$S$1003,"&lt;0")=0,"—",SUMIFS('Trades'!$S$4:$S$1003,'Trades'!$W$4:$W$1003,$A76)/(COUNTIFS('Trades'!$W$4:$W$1003,$A76,'Trades'!$S$4:$S$1003,"&gt;=0")+COUNTIFS('Trades'!$W$4:$W$1003,$A76,'Trades'!$S$4:$S$1003,"&lt;0"))))</f>
        <v>—</v>
      </c>
    </row>
    <row r="77">
      <c r="A77" t="str">
        <f>IF('Listes'!$D$3="","",'Listes'!$D$3)</f>
        <v>Confiance</v>
      </c>
      <c r="B77" s="26">
        <f>IF($A77="","",COUNTIFS('Trades'!$W$4:$W$1003,$A77,'Trades'!$R$4:$R$1003,"&gt;=0")+COUNTIFS('Trades'!$W$4:$W$1003,$A77,'Trades'!$R$4:$R$1003,"&lt;0"))</f>
        <v>0</v>
      </c>
      <c r="C77" s="27" t="str">
        <f>IF($A77="","",IF(B77=0,"—",COUNTIFS('Trades'!$W$4:$W$1003,$A77,'Trades'!$R$4:$R$1003,"&gt;0")/B77))</f>
        <v>—</v>
      </c>
      <c r="D77" s="28" t="str">
        <f>IF($A77="","",IF(B77=0,"—",SUMIFS('Trades'!$R$4:$R$1003,'Trades'!$W$4:$W$1003,$A77)))</f>
        <v>—</v>
      </c>
      <c r="E77" s="28" t="str">
        <f>IF($A77="","",IF(B77=0,"—",D77/B77))</f>
        <v>—</v>
      </c>
      <c r="F77" s="31" t="str">
        <f>IF($A77="","",IF(COUNTIFS('Trades'!$W$4:$W$1003,$A77,'Trades'!$S$4:$S$1003,"&gt;=0")+COUNTIFS('Trades'!$W$4:$W$1003,$A77,'Trades'!$S$4:$S$1003,"&lt;0")=0,"—",SUMIFS('Trades'!$S$4:$S$1003,'Trades'!$W$4:$W$1003,$A77)/(COUNTIFS('Trades'!$W$4:$W$1003,$A77,'Trades'!$S$4:$S$1003,"&gt;=0")+COUNTIFS('Trades'!$W$4:$W$1003,$A77,'Trades'!$S$4:$S$1003,"&lt;0"))))</f>
        <v>—</v>
      </c>
    </row>
    <row r="78">
      <c r="A78" t="str">
        <f>IF('Listes'!$D$4="","",'Listes'!$D$4)</f>
        <v>Euphorie</v>
      </c>
      <c r="B78" s="26">
        <f>IF($A78="","",COUNTIFS('Trades'!$W$4:$W$1003,$A78,'Trades'!$R$4:$R$1003,"&gt;=0")+COUNTIFS('Trades'!$W$4:$W$1003,$A78,'Trades'!$R$4:$R$1003,"&lt;0"))</f>
        <v>0</v>
      </c>
      <c r="C78" s="27" t="str">
        <f>IF($A78="","",IF(B78=0,"—",COUNTIFS('Trades'!$W$4:$W$1003,$A78,'Trades'!$R$4:$R$1003,"&gt;0")/B78))</f>
        <v>—</v>
      </c>
      <c r="D78" s="28" t="str">
        <f>IF($A78="","",IF(B78=0,"—",SUMIFS('Trades'!$R$4:$R$1003,'Trades'!$W$4:$W$1003,$A78)))</f>
        <v>—</v>
      </c>
      <c r="E78" s="28" t="str">
        <f>IF($A78="","",IF(B78=0,"—",D78/B78))</f>
        <v>—</v>
      </c>
      <c r="F78" s="31" t="str">
        <f>IF($A78="","",IF(COUNTIFS('Trades'!$W$4:$W$1003,$A78,'Trades'!$S$4:$S$1003,"&gt;=0")+COUNTIFS('Trades'!$W$4:$W$1003,$A78,'Trades'!$S$4:$S$1003,"&lt;0")=0,"—",SUMIFS('Trades'!$S$4:$S$1003,'Trades'!$W$4:$W$1003,$A78)/(COUNTIFS('Trades'!$W$4:$W$1003,$A78,'Trades'!$S$4:$S$1003,"&gt;=0")+COUNTIFS('Trades'!$W$4:$W$1003,$A78,'Trades'!$S$4:$S$1003,"&lt;0"))))</f>
        <v>—</v>
      </c>
    </row>
    <row r="79">
      <c r="A79" t="str">
        <f>IF('Listes'!$D$5="","",'Listes'!$D$5)</f>
        <v>Peur</v>
      </c>
      <c r="B79" s="26">
        <f>IF($A79="","",COUNTIFS('Trades'!$W$4:$W$1003,$A79,'Trades'!$R$4:$R$1003,"&gt;=0")+COUNTIFS('Trades'!$W$4:$W$1003,$A79,'Trades'!$R$4:$R$1003,"&lt;0"))</f>
        <v>0</v>
      </c>
      <c r="C79" s="27" t="str">
        <f>IF($A79="","",IF(B79=0,"—",COUNTIFS('Trades'!$W$4:$W$1003,$A79,'Trades'!$R$4:$R$1003,"&gt;0")/B79))</f>
        <v>—</v>
      </c>
      <c r="D79" s="28" t="str">
        <f>IF($A79="","",IF(B79=0,"—",SUMIFS('Trades'!$R$4:$R$1003,'Trades'!$W$4:$W$1003,$A79)))</f>
        <v>—</v>
      </c>
      <c r="E79" s="28" t="str">
        <f>IF($A79="","",IF(B79=0,"—",D79/B79))</f>
        <v>—</v>
      </c>
      <c r="F79" s="31" t="str">
        <f>IF($A79="","",IF(COUNTIFS('Trades'!$W$4:$W$1003,$A79,'Trades'!$S$4:$S$1003,"&gt;=0")+COUNTIFS('Trades'!$W$4:$W$1003,$A79,'Trades'!$S$4:$S$1003,"&lt;0")=0,"—",SUMIFS('Trades'!$S$4:$S$1003,'Trades'!$W$4:$W$1003,$A79)/(COUNTIFS('Trades'!$W$4:$W$1003,$A79,'Trades'!$S$4:$S$1003,"&gt;=0")+COUNTIFS('Trades'!$W$4:$W$1003,$A79,'Trades'!$S$4:$S$1003,"&lt;0"))))</f>
        <v>—</v>
      </c>
    </row>
    <row r="80">
      <c r="A80" t="str">
        <f>IF('Listes'!$D$6="","",'Listes'!$D$6)</f>
        <v>Cupidité</v>
      </c>
      <c r="B80" s="26">
        <f>IF($A80="","",COUNTIFS('Trades'!$W$4:$W$1003,$A80,'Trades'!$R$4:$R$1003,"&gt;=0")+COUNTIFS('Trades'!$W$4:$W$1003,$A80,'Trades'!$R$4:$R$1003,"&lt;0"))</f>
        <v>0</v>
      </c>
      <c r="C80" s="27" t="str">
        <f>IF($A80="","",IF(B80=0,"—",COUNTIFS('Trades'!$W$4:$W$1003,$A80,'Trades'!$R$4:$R$1003,"&gt;0")/B80))</f>
        <v>—</v>
      </c>
      <c r="D80" s="28" t="str">
        <f>IF($A80="","",IF(B80=0,"—",SUMIFS('Trades'!$R$4:$R$1003,'Trades'!$W$4:$W$1003,$A80)))</f>
        <v>—</v>
      </c>
      <c r="E80" s="28" t="str">
        <f>IF($A80="","",IF(B80=0,"—",D80/B80))</f>
        <v>—</v>
      </c>
      <c r="F80" s="31" t="str">
        <f>IF($A80="","",IF(COUNTIFS('Trades'!$W$4:$W$1003,$A80,'Trades'!$S$4:$S$1003,"&gt;=0")+COUNTIFS('Trades'!$W$4:$W$1003,$A80,'Trades'!$S$4:$S$1003,"&lt;0")=0,"—",SUMIFS('Trades'!$S$4:$S$1003,'Trades'!$W$4:$W$1003,$A80)/(COUNTIFS('Trades'!$W$4:$W$1003,$A80,'Trades'!$S$4:$S$1003,"&gt;=0")+COUNTIFS('Trades'!$W$4:$W$1003,$A80,'Trades'!$S$4:$S$1003,"&lt;0"))))</f>
        <v>—</v>
      </c>
    </row>
    <row r="81">
      <c r="A81" t="str">
        <f>IF('Listes'!$D$7="","",'Listes'!$D$7)</f>
        <v>Ennui</v>
      </c>
      <c r="B81" s="26">
        <f>IF($A81="","",COUNTIFS('Trades'!$W$4:$W$1003,$A81,'Trades'!$R$4:$R$1003,"&gt;=0")+COUNTIFS('Trades'!$W$4:$W$1003,$A81,'Trades'!$R$4:$R$1003,"&lt;0"))</f>
        <v>0</v>
      </c>
      <c r="C81" s="27" t="str">
        <f>IF($A81="","",IF(B81=0,"—",COUNTIFS('Trades'!$W$4:$W$1003,$A81,'Trades'!$R$4:$R$1003,"&gt;0")/B81))</f>
        <v>—</v>
      </c>
      <c r="D81" s="28" t="str">
        <f>IF($A81="","",IF(B81=0,"—",SUMIFS('Trades'!$R$4:$R$1003,'Trades'!$W$4:$W$1003,$A81)))</f>
        <v>—</v>
      </c>
      <c r="E81" s="28" t="str">
        <f>IF($A81="","",IF(B81=0,"—",D81/B81))</f>
        <v>—</v>
      </c>
      <c r="F81" s="31" t="str">
        <f>IF($A81="","",IF(COUNTIFS('Trades'!$W$4:$W$1003,$A81,'Trades'!$S$4:$S$1003,"&gt;=0")+COUNTIFS('Trades'!$W$4:$W$1003,$A81,'Trades'!$S$4:$S$1003,"&lt;0")=0,"—",SUMIFS('Trades'!$S$4:$S$1003,'Trades'!$W$4:$W$1003,$A81)/(COUNTIFS('Trades'!$W$4:$W$1003,$A81,'Trades'!$S$4:$S$1003,"&gt;=0")+COUNTIFS('Trades'!$W$4:$W$1003,$A81,'Trades'!$S$4:$S$1003,"&lt;0"))))</f>
        <v>—</v>
      </c>
    </row>
    <row r="82">
      <c r="A82" t="str">
        <f>IF('Listes'!$D$8="","",'Listes'!$D$8)</f>
        <v>Colère</v>
      </c>
      <c r="B82" s="26">
        <f>IF($A82="","",COUNTIFS('Trades'!$W$4:$W$1003,$A82,'Trades'!$R$4:$R$1003,"&gt;=0")+COUNTIFS('Trades'!$W$4:$W$1003,$A82,'Trades'!$R$4:$R$1003,"&lt;0"))</f>
        <v>0</v>
      </c>
      <c r="C82" s="27" t="str">
        <f>IF($A82="","",IF(B82=0,"—",COUNTIFS('Trades'!$W$4:$W$1003,$A82,'Trades'!$R$4:$R$1003,"&gt;0")/B82))</f>
        <v>—</v>
      </c>
      <c r="D82" s="28" t="str">
        <f>IF($A82="","",IF(B82=0,"—",SUMIFS('Trades'!$R$4:$R$1003,'Trades'!$W$4:$W$1003,$A82)))</f>
        <v>—</v>
      </c>
      <c r="E82" s="28" t="str">
        <f>IF($A82="","",IF(B82=0,"—",D82/B82))</f>
        <v>—</v>
      </c>
      <c r="F82" s="31" t="str">
        <f>IF($A82="","",IF(COUNTIFS('Trades'!$W$4:$W$1003,$A82,'Trades'!$S$4:$S$1003,"&gt;=0")+COUNTIFS('Trades'!$W$4:$W$1003,$A82,'Trades'!$S$4:$S$1003,"&lt;0")=0,"—",SUMIFS('Trades'!$S$4:$S$1003,'Trades'!$W$4:$W$1003,$A82)/(COUNTIFS('Trades'!$W$4:$W$1003,$A82,'Trades'!$S$4:$S$1003,"&gt;=0")+COUNTIFS('Trades'!$W$4:$W$1003,$A82,'Trades'!$S$4:$S$1003,"&lt;0"))))</f>
        <v>—</v>
      </c>
    </row>
    <row r="83">
      <c r="A83" t="str">
        <f>IF('Listes'!$D$9="","",'Listes'!$D$9)</f>
        <v>Fatigue</v>
      </c>
      <c r="B83" s="26">
        <f>IF($A83="","",COUNTIFS('Trades'!$W$4:$W$1003,$A83,'Trades'!$R$4:$R$1003,"&gt;=0")+COUNTIFS('Trades'!$W$4:$W$1003,$A83,'Trades'!$R$4:$R$1003,"&lt;0"))</f>
        <v>0</v>
      </c>
      <c r="C83" s="27" t="str">
        <f>IF($A83="","",IF(B83=0,"—",COUNTIFS('Trades'!$W$4:$W$1003,$A83,'Trades'!$R$4:$R$1003,"&gt;0")/B83))</f>
        <v>—</v>
      </c>
      <c r="D83" s="28" t="str">
        <f>IF($A83="","",IF(B83=0,"—",SUMIFS('Trades'!$R$4:$R$1003,'Trades'!$W$4:$W$1003,$A83)))</f>
        <v>—</v>
      </c>
      <c r="E83" s="28" t="str">
        <f>IF($A83="","",IF(B83=0,"—",D83/B83))</f>
        <v>—</v>
      </c>
      <c r="F83" s="31" t="str">
        <f>IF($A83="","",IF(COUNTIFS('Trades'!$W$4:$W$1003,$A83,'Trades'!$S$4:$S$1003,"&gt;=0")+COUNTIFS('Trades'!$W$4:$W$1003,$A83,'Trades'!$S$4:$S$1003,"&lt;0")=0,"—",SUMIFS('Trades'!$S$4:$S$1003,'Trades'!$W$4:$W$1003,$A83)/(COUNTIFS('Trades'!$W$4:$W$1003,$A83,'Trades'!$S$4:$S$1003,"&gt;=0")+COUNTIFS('Trades'!$W$4:$W$1003,$A83,'Trades'!$S$4:$S$1003,"&lt;0"))))</f>
        <v>—</v>
      </c>
    </row>
    <row r="84">
      <c r="A84" t="str">
        <f>IF('Listes'!$D$10="","",'Listes'!$D$10)</f>
        <v/>
      </c>
      <c r="B84" s="26" t="str">
        <f>IF($A84="","",COUNTIFS('Trades'!$W$4:$W$1003,$A84,'Trades'!$R$4:$R$1003,"&gt;=0")+COUNTIFS('Trades'!$W$4:$W$1003,$A84,'Trades'!$R$4:$R$1003,"&lt;0"))</f>
        <v/>
      </c>
      <c r="C84" s="27" t="str">
        <f>IF($A84="","",IF(B84=0,"—",COUNTIFS('Trades'!$W$4:$W$1003,$A84,'Trades'!$R$4:$R$1003,"&gt;0")/B84))</f>
        <v/>
      </c>
      <c r="D84" s="28" t="str">
        <f>IF($A84="","",IF(B84=0,"—",SUMIFS('Trades'!$R$4:$R$1003,'Trades'!$W$4:$W$1003,$A84)))</f>
        <v/>
      </c>
      <c r="E84" s="28" t="str">
        <f>IF($A84="","",IF(B84=0,"—",D84/B84))</f>
        <v/>
      </c>
      <c r="F84" s="31" t="str">
        <f>IF($A84="","",IF(COUNTIFS('Trades'!$W$4:$W$1003,$A84,'Trades'!$S$4:$S$1003,"&gt;=0")+COUNTIFS('Trades'!$W$4:$W$1003,$A84,'Trades'!$S$4:$S$1003,"&lt;0")=0,"—",SUMIFS('Trades'!$S$4:$S$1003,'Trades'!$W$4:$W$1003,$A84)/(COUNTIFS('Trades'!$W$4:$W$1003,$A84,'Trades'!$S$4:$S$1003,"&gt;=0")+COUNTIFS('Trades'!$W$4:$W$1003,$A84,'Trades'!$S$4:$S$1003,"&lt;0"))))</f>
        <v/>
      </c>
    </row>
    <row r="85">
      <c r="A85" t="str">
        <f>IF('Listes'!$D$11="","",'Listes'!$D$11)</f>
        <v/>
      </c>
      <c r="B85" s="26" t="str">
        <f>IF($A85="","",COUNTIFS('Trades'!$W$4:$W$1003,$A85,'Trades'!$R$4:$R$1003,"&gt;=0")+COUNTIFS('Trades'!$W$4:$W$1003,$A85,'Trades'!$R$4:$R$1003,"&lt;0"))</f>
        <v/>
      </c>
      <c r="C85" s="27" t="str">
        <f>IF($A85="","",IF(B85=0,"—",COUNTIFS('Trades'!$W$4:$W$1003,$A85,'Trades'!$R$4:$R$1003,"&gt;0")/B85))</f>
        <v/>
      </c>
      <c r="D85" s="28" t="str">
        <f>IF($A85="","",IF(B85=0,"—",SUMIFS('Trades'!$R$4:$R$1003,'Trades'!$W$4:$W$1003,$A85)))</f>
        <v/>
      </c>
      <c r="E85" s="28" t="str">
        <f>IF($A85="","",IF(B85=0,"—",D85/B85))</f>
        <v/>
      </c>
      <c r="F85" s="31" t="str">
        <f>IF($A85="","",IF(COUNTIFS('Trades'!$W$4:$W$1003,$A85,'Trades'!$S$4:$S$1003,"&gt;=0")+COUNTIFS('Trades'!$W$4:$W$1003,$A85,'Trades'!$S$4:$S$1003,"&lt;0")=0,"—",SUMIFS('Trades'!$S$4:$S$1003,'Trades'!$W$4:$W$1003,$A85)/(COUNTIFS('Trades'!$W$4:$W$1003,$A85,'Trades'!$S$4:$S$1003,"&gt;=0")+COUNTIFS('Trades'!$W$4:$W$1003,$A85,'Trades'!$S$4:$S$1003,"&lt;0"))))</f>
        <v/>
      </c>
    </row>
    <row r="86">
      <c r="A86" t="str">
        <f>IF('Listes'!$D$12="","",'Listes'!$D$12)</f>
        <v/>
      </c>
      <c r="B86" s="26" t="str">
        <f>IF($A86="","",COUNTIFS('Trades'!$W$4:$W$1003,$A86,'Trades'!$R$4:$R$1003,"&gt;=0")+COUNTIFS('Trades'!$W$4:$W$1003,$A86,'Trades'!$R$4:$R$1003,"&lt;0"))</f>
        <v/>
      </c>
      <c r="C86" s="27" t="str">
        <f>IF($A86="","",IF(B86=0,"—",COUNTIFS('Trades'!$W$4:$W$1003,$A86,'Trades'!$R$4:$R$1003,"&gt;0")/B86))</f>
        <v/>
      </c>
      <c r="D86" s="28" t="str">
        <f>IF($A86="","",IF(B86=0,"—",SUMIFS('Trades'!$R$4:$R$1003,'Trades'!$W$4:$W$1003,$A86)))</f>
        <v/>
      </c>
      <c r="E86" s="28" t="str">
        <f>IF($A86="","",IF(B86=0,"—",D86/B86))</f>
        <v/>
      </c>
      <c r="F86" s="31" t="str">
        <f>IF($A86="","",IF(COUNTIFS('Trades'!$W$4:$W$1003,$A86,'Trades'!$S$4:$S$1003,"&gt;=0")+COUNTIFS('Trades'!$W$4:$W$1003,$A86,'Trades'!$S$4:$S$1003,"&lt;0")=0,"—",SUMIFS('Trades'!$S$4:$S$1003,'Trades'!$W$4:$W$1003,$A86)/(COUNTIFS('Trades'!$W$4:$W$1003,$A86,'Trades'!$S$4:$S$1003,"&gt;=0")+COUNTIFS('Trades'!$W$4:$W$1003,$A86,'Trades'!$S$4:$S$1003,"&lt;0"))))</f>
        <v/>
      </c>
    </row>
    <row r="87">
      <c r="A87" t="str">
        <f>IF('Listes'!$D$13="","",'Listes'!$D$13)</f>
        <v/>
      </c>
      <c r="B87" s="26" t="str">
        <f>IF($A87="","",COUNTIFS('Trades'!$W$4:$W$1003,$A87,'Trades'!$R$4:$R$1003,"&gt;=0")+COUNTIFS('Trades'!$W$4:$W$1003,$A87,'Trades'!$R$4:$R$1003,"&lt;0"))</f>
        <v/>
      </c>
      <c r="C87" s="27" t="str">
        <f>IF($A87="","",IF(B87=0,"—",COUNTIFS('Trades'!$W$4:$W$1003,$A87,'Trades'!$R$4:$R$1003,"&gt;0")/B87))</f>
        <v/>
      </c>
      <c r="D87" s="28" t="str">
        <f>IF($A87="","",IF(B87=0,"—",SUMIFS('Trades'!$R$4:$R$1003,'Trades'!$W$4:$W$1003,$A87)))</f>
        <v/>
      </c>
      <c r="E87" s="28" t="str">
        <f>IF($A87="","",IF(B87=0,"—",D87/B87))</f>
        <v/>
      </c>
      <c r="F87" s="31" t="str">
        <f>IF($A87="","",IF(COUNTIFS('Trades'!$W$4:$W$1003,$A87,'Trades'!$S$4:$S$1003,"&gt;=0")+COUNTIFS('Trades'!$W$4:$W$1003,$A87,'Trades'!$S$4:$S$1003,"&lt;0")=0,"—",SUMIFS('Trades'!$S$4:$S$1003,'Trades'!$W$4:$W$1003,$A87)/(COUNTIFS('Trades'!$W$4:$W$1003,$A87,'Trades'!$S$4:$S$1003,"&gt;=0")+COUNTIFS('Trades'!$W$4:$W$1003,$A87,'Trades'!$S$4:$S$1003,"&lt;0"))))</f>
        <v/>
      </c>
    </row>
    <row r="88">
      <c r="A88" t="str">
        <f>IF('Listes'!$D$14="","",'Listes'!$D$14)</f>
        <v/>
      </c>
      <c r="B88" s="26" t="str">
        <f>IF($A88="","",COUNTIFS('Trades'!$W$4:$W$1003,$A88,'Trades'!$R$4:$R$1003,"&gt;=0")+COUNTIFS('Trades'!$W$4:$W$1003,$A88,'Trades'!$R$4:$R$1003,"&lt;0"))</f>
        <v/>
      </c>
      <c r="C88" s="27" t="str">
        <f>IF($A88="","",IF(B88=0,"—",COUNTIFS('Trades'!$W$4:$W$1003,$A88,'Trades'!$R$4:$R$1003,"&gt;0")/B88))</f>
        <v/>
      </c>
      <c r="D88" s="28" t="str">
        <f>IF($A88="","",IF(B88=0,"—",SUMIFS('Trades'!$R$4:$R$1003,'Trades'!$W$4:$W$1003,$A88)))</f>
        <v/>
      </c>
      <c r="E88" s="28" t="str">
        <f>IF($A88="","",IF(B88=0,"—",D88/B88))</f>
        <v/>
      </c>
      <c r="F88" s="31" t="str">
        <f>IF($A88="","",IF(COUNTIFS('Trades'!$W$4:$W$1003,$A88,'Trades'!$S$4:$S$1003,"&gt;=0")+COUNTIFS('Trades'!$W$4:$W$1003,$A88,'Trades'!$S$4:$S$1003,"&lt;0")=0,"—",SUMIFS('Trades'!$S$4:$S$1003,'Trades'!$W$4:$W$1003,$A88)/(COUNTIFS('Trades'!$W$4:$W$1003,$A88,'Trades'!$S$4:$S$1003,"&gt;=0")+COUNTIFS('Trades'!$W$4:$W$1003,$A88,'Trades'!$S$4:$S$1003,"&lt;0"))))</f>
        <v/>
      </c>
    </row>
    <row r="89">
      <c r="A89" t="str">
        <f>IF('Listes'!$D$15="","",'Listes'!$D$15)</f>
        <v/>
      </c>
      <c r="B89" s="26" t="str">
        <f>IF($A89="","",COUNTIFS('Trades'!$W$4:$W$1003,$A89,'Trades'!$R$4:$R$1003,"&gt;=0")+COUNTIFS('Trades'!$W$4:$W$1003,$A89,'Trades'!$R$4:$R$1003,"&lt;0"))</f>
        <v/>
      </c>
      <c r="C89" s="27" t="str">
        <f>IF($A89="","",IF(B89=0,"—",COUNTIFS('Trades'!$W$4:$W$1003,$A89,'Trades'!$R$4:$R$1003,"&gt;0")/B89))</f>
        <v/>
      </c>
      <c r="D89" s="28" t="str">
        <f>IF($A89="","",IF(B89=0,"—",SUMIFS('Trades'!$R$4:$R$1003,'Trades'!$W$4:$W$1003,$A89)))</f>
        <v/>
      </c>
      <c r="E89" s="28" t="str">
        <f>IF($A89="","",IF(B89=0,"—",D89/B89))</f>
        <v/>
      </c>
      <c r="F89" s="31" t="str">
        <f>IF($A89="","",IF(COUNTIFS('Trades'!$W$4:$W$1003,$A89,'Trades'!$S$4:$S$1003,"&gt;=0")+COUNTIFS('Trades'!$W$4:$W$1003,$A89,'Trades'!$S$4:$S$1003,"&lt;0")=0,"—",SUMIFS('Trades'!$S$4:$S$1003,'Trades'!$W$4:$W$1003,$A89)/(COUNTIFS('Trades'!$W$4:$W$1003,$A89,'Trades'!$S$4:$S$1003,"&gt;=0")+COUNTIFS('Trades'!$W$4:$W$1003,$A89,'Trades'!$S$4:$S$1003,"&lt;0"))))</f>
        <v/>
      </c>
    </row>
    <row r="90">
      <c r="A90" t="str">
        <f>IF('Listes'!$D$16="","",'Listes'!$D$16)</f>
        <v/>
      </c>
      <c r="B90" s="26" t="str">
        <f>IF($A90="","",COUNTIFS('Trades'!$W$4:$W$1003,$A90,'Trades'!$R$4:$R$1003,"&gt;=0")+COUNTIFS('Trades'!$W$4:$W$1003,$A90,'Trades'!$R$4:$R$1003,"&lt;0"))</f>
        <v/>
      </c>
      <c r="C90" s="27" t="str">
        <f>IF($A90="","",IF(B90=0,"—",COUNTIFS('Trades'!$W$4:$W$1003,$A90,'Trades'!$R$4:$R$1003,"&gt;0")/B90))</f>
        <v/>
      </c>
      <c r="D90" s="28" t="str">
        <f>IF($A90="","",IF(B90=0,"—",SUMIFS('Trades'!$R$4:$R$1003,'Trades'!$W$4:$W$1003,$A90)))</f>
        <v/>
      </c>
      <c r="E90" s="28" t="str">
        <f>IF($A90="","",IF(B90=0,"—",D90/B90))</f>
        <v/>
      </c>
      <c r="F90" s="31" t="str">
        <f>IF($A90="","",IF(COUNTIFS('Trades'!$W$4:$W$1003,$A90,'Trades'!$S$4:$S$1003,"&gt;=0")+COUNTIFS('Trades'!$W$4:$W$1003,$A90,'Trades'!$S$4:$S$1003,"&lt;0")=0,"—",SUMIFS('Trades'!$S$4:$S$1003,'Trades'!$W$4:$W$1003,$A90)/(COUNTIFS('Trades'!$W$4:$W$1003,$A90,'Trades'!$S$4:$S$1003,"&gt;=0")+COUNTIFS('Trades'!$W$4:$W$1003,$A90,'Trades'!$S$4:$S$1003,"&lt;0"))))</f>
        <v/>
      </c>
    </row>
    <row r="91">
      <c r="A91" t="str">
        <f>IF('Listes'!$D$17="","",'Listes'!$D$17)</f>
        <v/>
      </c>
      <c r="B91" s="26" t="str">
        <f>IF($A91="","",COUNTIFS('Trades'!$W$4:$W$1003,$A91,'Trades'!$R$4:$R$1003,"&gt;=0")+COUNTIFS('Trades'!$W$4:$W$1003,$A91,'Trades'!$R$4:$R$1003,"&lt;0"))</f>
        <v/>
      </c>
      <c r="C91" s="27" t="str">
        <f>IF($A91="","",IF(B91=0,"—",COUNTIFS('Trades'!$W$4:$W$1003,$A91,'Trades'!$R$4:$R$1003,"&gt;0")/B91))</f>
        <v/>
      </c>
      <c r="D91" s="28" t="str">
        <f>IF($A91="","",IF(B91=0,"—",SUMIFS('Trades'!$R$4:$R$1003,'Trades'!$W$4:$W$1003,$A91)))</f>
        <v/>
      </c>
      <c r="E91" s="28" t="str">
        <f>IF($A91="","",IF(B91=0,"—",D91/B91))</f>
        <v/>
      </c>
      <c r="F91" s="31" t="str">
        <f>IF($A91="","",IF(COUNTIFS('Trades'!$W$4:$W$1003,$A91,'Trades'!$S$4:$S$1003,"&gt;=0")+COUNTIFS('Trades'!$W$4:$W$1003,$A91,'Trades'!$S$4:$S$1003,"&lt;0")=0,"—",SUMIFS('Trades'!$S$4:$S$1003,'Trades'!$W$4:$W$1003,$A91)/(COUNTIFS('Trades'!$W$4:$W$1003,$A91,'Trades'!$S$4:$S$1003,"&gt;=0")+COUNTIFS('Trades'!$W$4:$W$1003,$A91,'Trades'!$S$4:$S$1003,"&lt;0"))))</f>
        <v/>
      </c>
    </row>
    <row r="92">
      <c r="A92" t="str">
        <f>IF('Listes'!$D$18="","",'Listes'!$D$18)</f>
        <v/>
      </c>
      <c r="B92" s="26" t="str">
        <f>IF($A92="","",COUNTIFS('Trades'!$W$4:$W$1003,$A92,'Trades'!$R$4:$R$1003,"&gt;=0")+COUNTIFS('Trades'!$W$4:$W$1003,$A92,'Trades'!$R$4:$R$1003,"&lt;0"))</f>
        <v/>
      </c>
      <c r="C92" s="27" t="str">
        <f>IF($A92="","",IF(B92=0,"—",COUNTIFS('Trades'!$W$4:$W$1003,$A92,'Trades'!$R$4:$R$1003,"&gt;0")/B92))</f>
        <v/>
      </c>
      <c r="D92" s="28" t="str">
        <f>IF($A92="","",IF(B92=0,"—",SUMIFS('Trades'!$R$4:$R$1003,'Trades'!$W$4:$W$1003,$A92)))</f>
        <v/>
      </c>
      <c r="E92" s="28" t="str">
        <f>IF($A92="","",IF(B92=0,"—",D92/B92))</f>
        <v/>
      </c>
      <c r="F92" s="31" t="str">
        <f>IF($A92="","",IF(COUNTIFS('Trades'!$W$4:$W$1003,$A92,'Trades'!$S$4:$S$1003,"&gt;=0")+COUNTIFS('Trades'!$W$4:$W$1003,$A92,'Trades'!$S$4:$S$1003,"&lt;0")=0,"—",SUMIFS('Trades'!$S$4:$S$1003,'Trades'!$W$4:$W$1003,$A92)/(COUNTIFS('Trades'!$W$4:$W$1003,$A92,'Trades'!$S$4:$S$1003,"&gt;=0")+COUNTIFS('Trades'!$W$4:$W$1003,$A92,'Trades'!$S$4:$S$1003,"&lt;0"))))</f>
        <v/>
      </c>
    </row>
    <row r="93">
      <c r="A93" t="str">
        <f>IF('Listes'!$D$19="","",'Listes'!$D$19)</f>
        <v/>
      </c>
      <c r="B93" s="26" t="str">
        <f>IF($A93="","",COUNTIFS('Trades'!$W$4:$W$1003,$A93,'Trades'!$R$4:$R$1003,"&gt;=0")+COUNTIFS('Trades'!$W$4:$W$1003,$A93,'Trades'!$R$4:$R$1003,"&lt;0"))</f>
        <v/>
      </c>
      <c r="C93" s="27" t="str">
        <f>IF($A93="","",IF(B93=0,"—",COUNTIFS('Trades'!$W$4:$W$1003,$A93,'Trades'!$R$4:$R$1003,"&gt;0")/B93))</f>
        <v/>
      </c>
      <c r="D93" s="28" t="str">
        <f>IF($A93="","",IF(B93=0,"—",SUMIFS('Trades'!$R$4:$R$1003,'Trades'!$W$4:$W$1003,$A93)))</f>
        <v/>
      </c>
      <c r="E93" s="28" t="str">
        <f>IF($A93="","",IF(B93=0,"—",D93/B93))</f>
        <v/>
      </c>
      <c r="F93" s="31" t="str">
        <f>IF($A93="","",IF(COUNTIFS('Trades'!$W$4:$W$1003,$A93,'Trades'!$S$4:$S$1003,"&gt;=0")+COUNTIFS('Trades'!$W$4:$W$1003,$A93,'Trades'!$S$4:$S$1003,"&lt;0")=0,"—",SUMIFS('Trades'!$S$4:$S$1003,'Trades'!$W$4:$W$1003,$A93)/(COUNTIFS('Trades'!$W$4:$W$1003,$A93,'Trades'!$S$4:$S$1003,"&gt;=0")+COUNTIFS('Trades'!$W$4:$W$1003,$A93,'Trades'!$S$4:$S$1003,"&lt;0"))))</f>
        <v/>
      </c>
    </row>
    <row r="94">
      <c r="A94" t="str">
        <f>IF('Listes'!$D$20="","",'Listes'!$D$20)</f>
        <v/>
      </c>
      <c r="B94" s="26" t="str">
        <f>IF($A94="","",COUNTIFS('Trades'!$W$4:$W$1003,$A94,'Trades'!$R$4:$R$1003,"&gt;=0")+COUNTIFS('Trades'!$W$4:$W$1003,$A94,'Trades'!$R$4:$R$1003,"&lt;0"))</f>
        <v/>
      </c>
      <c r="C94" s="27" t="str">
        <f>IF($A94="","",IF(B94=0,"—",COUNTIFS('Trades'!$W$4:$W$1003,$A94,'Trades'!$R$4:$R$1003,"&gt;0")/B94))</f>
        <v/>
      </c>
      <c r="D94" s="28" t="str">
        <f>IF($A94="","",IF(B94=0,"—",SUMIFS('Trades'!$R$4:$R$1003,'Trades'!$W$4:$W$1003,$A94)))</f>
        <v/>
      </c>
      <c r="E94" s="28" t="str">
        <f>IF($A94="","",IF(B94=0,"—",D94/B94))</f>
        <v/>
      </c>
      <c r="F94" s="31" t="str">
        <f>IF($A94="","",IF(COUNTIFS('Trades'!$W$4:$W$1003,$A94,'Trades'!$S$4:$S$1003,"&gt;=0")+COUNTIFS('Trades'!$W$4:$W$1003,$A94,'Trades'!$S$4:$S$1003,"&lt;0")=0,"—",SUMIFS('Trades'!$S$4:$S$1003,'Trades'!$W$4:$W$1003,$A94)/(COUNTIFS('Trades'!$W$4:$W$1003,$A94,'Trades'!$S$4:$S$1003,"&gt;=0")+COUNTIFS('Trades'!$W$4:$W$1003,$A94,'Trades'!$S$4:$S$1003,"&lt;0"))))</f>
        <v/>
      </c>
    </row>
    <row r="95">
      <c r="A95" t="str">
        <f>IF('Listes'!$D$21="","",'Listes'!$D$21)</f>
        <v/>
      </c>
      <c r="B95" s="26" t="str">
        <f>IF($A95="","",COUNTIFS('Trades'!$W$4:$W$1003,$A95,'Trades'!$R$4:$R$1003,"&gt;=0")+COUNTIFS('Trades'!$W$4:$W$1003,$A95,'Trades'!$R$4:$R$1003,"&lt;0"))</f>
        <v/>
      </c>
      <c r="C95" s="27" t="str">
        <f>IF($A95="","",IF(B95=0,"—",COUNTIFS('Trades'!$W$4:$W$1003,$A95,'Trades'!$R$4:$R$1003,"&gt;0")/B95))</f>
        <v/>
      </c>
      <c r="D95" s="28" t="str">
        <f>IF($A95="","",IF(B95=0,"—",SUMIFS('Trades'!$R$4:$R$1003,'Trades'!$W$4:$W$1003,$A95)))</f>
        <v/>
      </c>
      <c r="E95" s="28" t="str">
        <f>IF($A95="","",IF(B95=0,"—",D95/B95))</f>
        <v/>
      </c>
      <c r="F95" s="31" t="str">
        <f>IF($A95="","",IF(COUNTIFS('Trades'!$W$4:$W$1003,$A95,'Trades'!$S$4:$S$1003,"&gt;=0")+COUNTIFS('Trades'!$W$4:$W$1003,$A95,'Trades'!$S$4:$S$1003,"&lt;0")=0,"—",SUMIFS('Trades'!$S$4:$S$1003,'Trades'!$W$4:$W$1003,$A95)/(COUNTIFS('Trades'!$W$4:$W$1003,$A95,'Trades'!$S$4:$S$1003,"&gt;=0")+COUNTIFS('Trades'!$W$4:$W$1003,$A95,'Trades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IF(COUNT('Trades'!$AC$4:$AC$1003)=0,"",IF(MAX('Trades'!$AC$4:$AC$1003)-7*0&lt;MIN('Trades'!$AC$4:$AC$1003),"",MAX('Trades'!$AC$4:$AC$1003)-7*0))</f>
        <v>46265</v>
      </c>
      <c r="B100" s="26">
        <f>IF($A100="","",COUNTIFS('Trades'!$AC$4:$AC$1003,$A100,'Trades'!$R$4:$R$1003,"&gt;=0")+COUNTIFS('Trades'!$AC$4:$AC$1003,$A100,'Trades'!$R$4:$R$1003,"&lt;0"))</f>
        <v>3</v>
      </c>
      <c r="C100" s="27">
        <f>IF($A100="","",IF(B100=0,"—",COUNTIFS('Trades'!$AC$4:$AC$1003,$A100,'Trades'!$R$4:$R$1003,"&gt;0")/B100))</f>
        <v>0.6666666666666666</v>
      </c>
      <c r="D100" s="28">
        <f>IF($A100="","",IF(B100=0,"—",SUMIFS('Trades'!$R$4:$R$1003,'Trades'!$AC$4:$AC$1003,$A100)))</f>
        <v>3606.9931081999894</v>
      </c>
      <c r="E100" s="31">
        <f>IF($A100="","",IF(COUNTIFS('Trades'!$AC$4:$AC$1003,$A100,'Trades'!$S$4:$S$1003,"&gt;=0")+COUNTIFS('Trades'!$AC$4:$AC$1003,$A100,'Trades'!$S$4:$S$1003,"&lt;0")=0,"—",SUMIFS('Trades'!$S$4:$S$1003,'Trades'!$AC$4:$AC$1003,$A100)/(COUNTIFS('Trades'!$AC$4:$AC$1003,$A100,'Trades'!$S$4:$S$1003,"&gt;=0")+COUNTIFS('Trades'!$AC$4:$AC$1003,$A100,'Trades'!$S$4:$S$1003,"&lt;0"))))</f>
        <v>0.016606574157024157</v>
      </c>
      <c r="F100" s="26">
        <f>IF($A100="","",B100-(COUNTIFS('Trades'!$AC$4:$AC$1003,$A100,'Trades'!$V$4:$V$1003,"",'Trades'!$R$4:$R$1003,"&gt;=0")+COUNTIFS('Trades'!$AC$4:$AC$1003,$A100,'Trades'!$V$4:$V$1003,"",'Trades'!$R$4:$R$1003,"&lt;0")))</f>
        <v>1</v>
      </c>
      <c r="G100" s="28">
        <f>IF($A100="","",IF(F100=0,"—",D100-SUMIFS('Trades'!$R$4:$R$1003,'Trades'!$AC$4:$AC$1003,$A100,'Trades'!$V$4:$V$1003,"")))</f>
        <v>4148.967548799996</v>
      </c>
    </row>
    <row r="101">
      <c r="A101" s="34">
        <f>IF(COUNT('Trades'!$AC$4:$AC$1003)=0,"",IF(MAX('Trades'!$AC$4:$AC$1003)-7*1&lt;MIN('Trades'!$AC$4:$AC$1003),"",MAX('Trades'!$AC$4:$AC$1003)-7*1))</f>
        <v>46258</v>
      </c>
      <c r="B101" s="26">
        <f>IF($A101="","",COUNTIFS('Trades'!$AC$4:$AC$1003,$A101,'Trades'!$R$4:$R$1003,"&gt;=0")+COUNTIFS('Trades'!$AC$4:$AC$1003,$A101,'Trades'!$R$4:$R$1003,"&lt;0"))</f>
        <v>2</v>
      </c>
      <c r="C101" s="27">
        <f>IF($A101="","",IF(B101=0,"—",COUNTIFS('Trades'!$AC$4:$AC$1003,$A101,'Trades'!$R$4:$R$1003,"&gt;0")/B101))</f>
        <v>0.5</v>
      </c>
      <c r="D101" s="28">
        <f>IF($A101="","",IF(B101=0,"—",SUMIFS('Trades'!$R$4:$R$1003,'Trades'!$AC$4:$AC$1003,$A101)))</f>
        <v>-439.8567813999987</v>
      </c>
      <c r="E101" s="31">
        <f>IF($A101="","",IF(COUNTIFS('Trades'!$AC$4:$AC$1003,$A101,'Trades'!$S$4:$S$1003,"&gt;=0")+COUNTIFS('Trades'!$AC$4:$AC$1003,$A101,'Trades'!$S$4:$S$1003,"&lt;0")=0,"—",SUMIFS('Trades'!$S$4:$S$1003,'Trades'!$AC$4:$AC$1003,$A101)/(COUNTIFS('Trades'!$AC$4:$AC$1003,$A101,'Trades'!$S$4:$S$1003,"&gt;=0")+COUNTIFS('Trades'!$AC$4:$AC$1003,$A101,'Trades'!$S$4:$S$1003,"&lt;0"))))</f>
        <v>-0.5621131018976668</v>
      </c>
      <c r="F101" s="26">
        <f>IF($A101="","",B101-(COUNTIFS('Trades'!$AC$4:$AC$1003,$A101,'Trades'!$V$4:$V$1003,"",'Trades'!$R$4:$R$1003,"&gt;=0")+COUNTIFS('Trades'!$AC$4:$AC$1003,$A101,'Trades'!$V$4:$V$1003,"",'Trades'!$R$4:$R$1003,"&lt;0")))</f>
        <v>0</v>
      </c>
      <c r="G101" s="28" t="str">
        <f>IF($A101="","",IF(F101=0,"—",D101-SUMIFS('Trades'!$R$4:$R$1003,'Trades'!$AC$4:$AC$1003,$A101,'Trades'!$V$4:$V$1003,"")))</f>
        <v>—</v>
      </c>
    </row>
    <row r="102">
      <c r="A102" s="34" t="str">
        <f>IF(COUNT('Trades'!$AC$4:$AC$1003)=0,"",IF(MAX('Trades'!$AC$4:$AC$1003)-7*2&lt;MIN('Trades'!$AC$4:$AC$1003),"",MAX('Trades'!$AC$4:$AC$1003)-7*2))</f>
        <v/>
      </c>
      <c r="B102" s="26" t="str">
        <f>IF($A102="","",COUNTIFS('Trades'!$AC$4:$AC$1003,$A102,'Trades'!$R$4:$R$1003,"&gt;=0")+COUNTIFS('Trades'!$AC$4:$AC$1003,$A102,'Trades'!$R$4:$R$1003,"&lt;0"))</f>
        <v/>
      </c>
      <c r="C102" s="27" t="str">
        <f>IF($A102="","",IF(B102=0,"—",COUNTIFS('Trades'!$AC$4:$AC$1003,$A102,'Trades'!$R$4:$R$1003,"&gt;0")/B102))</f>
        <v/>
      </c>
      <c r="D102" s="28" t="str">
        <f>IF($A102="","",IF(B102=0,"—",SUMIFS('Trades'!$R$4:$R$1003,'Trades'!$AC$4:$AC$1003,$A102)))</f>
        <v/>
      </c>
      <c r="E102" s="31" t="str">
        <f>IF($A102="","",IF(COUNTIFS('Trades'!$AC$4:$AC$1003,$A102,'Trades'!$S$4:$S$1003,"&gt;=0")+COUNTIFS('Trades'!$AC$4:$AC$1003,$A102,'Trades'!$S$4:$S$1003,"&lt;0")=0,"—",SUMIFS('Trades'!$S$4:$S$1003,'Trades'!$AC$4:$AC$1003,$A102)/(COUNTIFS('Trades'!$AC$4:$AC$1003,$A102,'Trades'!$S$4:$S$1003,"&gt;=0")+COUNTIFS('Trades'!$AC$4:$AC$1003,$A102,'Trades'!$S$4:$S$1003,"&lt;0"))))</f>
        <v/>
      </c>
      <c r="F102" s="26" t="str">
        <f>IF($A102="","",B102-(COUNTIFS('Trades'!$AC$4:$AC$1003,$A102,'Trades'!$V$4:$V$1003,"",'Trades'!$R$4:$R$1003,"&gt;=0")+COUNTIFS('Trades'!$AC$4:$AC$1003,$A102,'Trades'!$V$4:$V$1003,"",'Trades'!$R$4:$R$1003,"&lt;0")))</f>
        <v/>
      </c>
      <c r="G102" s="28" t="str">
        <f>IF($A102="","",IF(F102=0,"—",D102-SUMIFS('Trades'!$R$4:$R$1003,'Trades'!$AC$4:$AC$1003,$A102,'Trades'!$V$4:$V$1003,"")))</f>
        <v/>
      </c>
    </row>
    <row r="103">
      <c r="A103" s="34" t="str">
        <f>IF(COUNT('Trades'!$AC$4:$AC$1003)=0,"",IF(MAX('Trades'!$AC$4:$AC$1003)-7*3&lt;MIN('Trades'!$AC$4:$AC$1003),"",MAX('Trades'!$AC$4:$AC$1003)-7*3))</f>
        <v/>
      </c>
      <c r="B103" s="26" t="str">
        <f>IF($A103="","",COUNTIFS('Trades'!$AC$4:$AC$1003,$A103,'Trades'!$R$4:$R$1003,"&gt;=0")+COUNTIFS('Trades'!$AC$4:$AC$1003,$A103,'Trades'!$R$4:$R$1003,"&lt;0"))</f>
        <v/>
      </c>
      <c r="C103" s="27" t="str">
        <f>IF($A103="","",IF(B103=0,"—",COUNTIFS('Trades'!$AC$4:$AC$1003,$A103,'Trades'!$R$4:$R$1003,"&gt;0")/B103))</f>
        <v/>
      </c>
      <c r="D103" s="28" t="str">
        <f>IF($A103="","",IF(B103=0,"—",SUMIFS('Trades'!$R$4:$R$1003,'Trades'!$AC$4:$AC$1003,$A103)))</f>
        <v/>
      </c>
      <c r="E103" s="31" t="str">
        <f>IF($A103="","",IF(COUNTIFS('Trades'!$AC$4:$AC$1003,$A103,'Trades'!$S$4:$S$1003,"&gt;=0")+COUNTIFS('Trades'!$AC$4:$AC$1003,$A103,'Trades'!$S$4:$S$1003,"&lt;0")=0,"—",SUMIFS('Trades'!$S$4:$S$1003,'Trades'!$AC$4:$AC$1003,$A103)/(COUNTIFS('Trades'!$AC$4:$AC$1003,$A103,'Trades'!$S$4:$S$1003,"&gt;=0")+COUNTIFS('Trades'!$AC$4:$AC$1003,$A103,'Trades'!$S$4:$S$1003,"&lt;0"))))</f>
        <v/>
      </c>
      <c r="F103" s="26" t="str">
        <f>IF($A103="","",B103-(COUNTIFS('Trades'!$AC$4:$AC$1003,$A103,'Trades'!$V$4:$V$1003,"",'Trades'!$R$4:$R$1003,"&gt;=0")+COUNTIFS('Trades'!$AC$4:$AC$1003,$A103,'Trades'!$V$4:$V$1003,"",'Trades'!$R$4:$R$1003,"&lt;0")))</f>
        <v/>
      </c>
      <c r="G103" s="28" t="str">
        <f>IF($A103="","",IF(F103=0,"—",D103-SUMIFS('Trades'!$R$4:$R$1003,'Trades'!$AC$4:$AC$1003,$A103,'Trades'!$V$4:$V$1003,"")))</f>
        <v/>
      </c>
    </row>
    <row r="104">
      <c r="A104" s="34" t="str">
        <f>IF(COUNT('Trades'!$AC$4:$AC$1003)=0,"",IF(MAX('Trades'!$AC$4:$AC$1003)-7*4&lt;MIN('Trades'!$AC$4:$AC$1003),"",MAX('Trades'!$AC$4:$AC$1003)-7*4))</f>
        <v/>
      </c>
      <c r="B104" s="26" t="str">
        <f>IF($A104="","",COUNTIFS('Trades'!$AC$4:$AC$1003,$A104,'Trades'!$R$4:$R$1003,"&gt;=0")+COUNTIFS('Trades'!$AC$4:$AC$1003,$A104,'Trades'!$R$4:$R$1003,"&lt;0"))</f>
        <v/>
      </c>
      <c r="C104" s="27" t="str">
        <f>IF($A104="","",IF(B104=0,"—",COUNTIFS('Trades'!$AC$4:$AC$1003,$A104,'Trades'!$R$4:$R$1003,"&gt;0")/B104))</f>
        <v/>
      </c>
      <c r="D104" s="28" t="str">
        <f>IF($A104="","",IF(B104=0,"—",SUMIFS('Trades'!$R$4:$R$1003,'Trades'!$AC$4:$AC$1003,$A104)))</f>
        <v/>
      </c>
      <c r="E104" s="31" t="str">
        <f>IF($A104="","",IF(COUNTIFS('Trades'!$AC$4:$AC$1003,$A104,'Trades'!$S$4:$S$1003,"&gt;=0")+COUNTIFS('Trades'!$AC$4:$AC$1003,$A104,'Trades'!$S$4:$S$1003,"&lt;0")=0,"—",SUMIFS('Trades'!$S$4:$S$1003,'Trades'!$AC$4:$AC$1003,$A104)/(COUNTIFS('Trades'!$AC$4:$AC$1003,$A104,'Trades'!$S$4:$S$1003,"&gt;=0")+COUNTIFS('Trades'!$AC$4:$AC$1003,$A104,'Trades'!$S$4:$S$1003,"&lt;0"))))</f>
        <v/>
      </c>
      <c r="F104" s="26" t="str">
        <f>IF($A104="","",B104-(COUNTIFS('Trades'!$AC$4:$AC$1003,$A104,'Trades'!$V$4:$V$1003,"",'Trades'!$R$4:$R$1003,"&gt;=0")+COUNTIFS('Trades'!$AC$4:$AC$1003,$A104,'Trades'!$V$4:$V$1003,"",'Trades'!$R$4:$R$1003,"&lt;0")))</f>
        <v/>
      </c>
      <c r="G104" s="28" t="str">
        <f>IF($A104="","",IF(F104=0,"—",D104-SUMIFS('Trades'!$R$4:$R$1003,'Trades'!$AC$4:$AC$1003,$A104,'Trades'!$V$4:$V$1003,"")))</f>
        <v/>
      </c>
    </row>
    <row r="105">
      <c r="A105" s="34" t="str">
        <f>IF(COUNT('Trades'!$AC$4:$AC$1003)=0,"",IF(MAX('Trades'!$AC$4:$AC$1003)-7*5&lt;MIN('Trades'!$AC$4:$AC$1003),"",MAX('Trades'!$AC$4:$AC$1003)-7*5))</f>
        <v/>
      </c>
      <c r="B105" s="26" t="str">
        <f>IF($A105="","",COUNTIFS('Trades'!$AC$4:$AC$1003,$A105,'Trades'!$R$4:$R$1003,"&gt;=0")+COUNTIFS('Trades'!$AC$4:$AC$1003,$A105,'Trades'!$R$4:$R$1003,"&lt;0"))</f>
        <v/>
      </c>
      <c r="C105" s="27" t="str">
        <f>IF($A105="","",IF(B105=0,"—",COUNTIFS('Trades'!$AC$4:$AC$1003,$A105,'Trades'!$R$4:$R$1003,"&gt;0")/B105))</f>
        <v/>
      </c>
      <c r="D105" s="28" t="str">
        <f>IF($A105="","",IF(B105=0,"—",SUMIFS('Trades'!$R$4:$R$1003,'Trades'!$AC$4:$AC$1003,$A105)))</f>
        <v/>
      </c>
      <c r="E105" s="31" t="str">
        <f>IF($A105="","",IF(COUNTIFS('Trades'!$AC$4:$AC$1003,$A105,'Trades'!$S$4:$S$1003,"&gt;=0")+COUNTIFS('Trades'!$AC$4:$AC$1003,$A105,'Trades'!$S$4:$S$1003,"&lt;0")=0,"—",SUMIFS('Trades'!$S$4:$S$1003,'Trades'!$AC$4:$AC$1003,$A105)/(COUNTIFS('Trades'!$AC$4:$AC$1003,$A105,'Trades'!$S$4:$S$1003,"&gt;=0")+COUNTIFS('Trades'!$AC$4:$AC$1003,$A105,'Trades'!$S$4:$S$1003,"&lt;0"))))</f>
        <v/>
      </c>
      <c r="F105" s="26" t="str">
        <f>IF($A105="","",B105-(COUNTIFS('Trades'!$AC$4:$AC$1003,$A105,'Trades'!$V$4:$V$1003,"",'Trades'!$R$4:$R$1003,"&gt;=0")+COUNTIFS('Trades'!$AC$4:$AC$1003,$A105,'Trades'!$V$4:$V$1003,"",'Trades'!$R$4:$R$1003,"&lt;0")))</f>
        <v/>
      </c>
      <c r="G105" s="28" t="str">
        <f>IF($A105="","",IF(F105=0,"—",D105-SUMIFS('Trades'!$R$4:$R$1003,'Trades'!$AC$4:$AC$1003,$A105,'Trades'!$V$4:$V$1003,"")))</f>
        <v/>
      </c>
    </row>
    <row r="106">
      <c r="A106" s="34" t="str">
        <f>IF(COUNT('Trades'!$AC$4:$AC$1003)=0,"",IF(MAX('Trades'!$AC$4:$AC$1003)-7*6&lt;MIN('Trades'!$AC$4:$AC$1003),"",MAX('Trades'!$AC$4:$AC$1003)-7*6))</f>
        <v/>
      </c>
      <c r="B106" s="26" t="str">
        <f>IF($A106="","",COUNTIFS('Trades'!$AC$4:$AC$1003,$A106,'Trades'!$R$4:$R$1003,"&gt;=0")+COUNTIFS('Trades'!$AC$4:$AC$1003,$A106,'Trades'!$R$4:$R$1003,"&lt;0"))</f>
        <v/>
      </c>
      <c r="C106" s="27" t="str">
        <f>IF($A106="","",IF(B106=0,"—",COUNTIFS('Trades'!$AC$4:$AC$1003,$A106,'Trades'!$R$4:$R$1003,"&gt;0")/B106))</f>
        <v/>
      </c>
      <c r="D106" s="28" t="str">
        <f>IF($A106="","",IF(B106=0,"—",SUMIFS('Trades'!$R$4:$R$1003,'Trades'!$AC$4:$AC$1003,$A106)))</f>
        <v/>
      </c>
      <c r="E106" s="31" t="str">
        <f>IF($A106="","",IF(COUNTIFS('Trades'!$AC$4:$AC$1003,$A106,'Trades'!$S$4:$S$1003,"&gt;=0")+COUNTIFS('Trades'!$AC$4:$AC$1003,$A106,'Trades'!$S$4:$S$1003,"&lt;0")=0,"—",SUMIFS('Trades'!$S$4:$S$1003,'Trades'!$AC$4:$AC$1003,$A106)/(COUNTIFS('Trades'!$AC$4:$AC$1003,$A106,'Trades'!$S$4:$S$1003,"&gt;=0")+COUNTIFS('Trades'!$AC$4:$AC$1003,$A106,'Trades'!$S$4:$S$1003,"&lt;0"))))</f>
        <v/>
      </c>
      <c r="F106" s="26" t="str">
        <f>IF($A106="","",B106-(COUNTIFS('Trades'!$AC$4:$AC$1003,$A106,'Trades'!$V$4:$V$1003,"",'Trades'!$R$4:$R$1003,"&gt;=0")+COUNTIFS('Trades'!$AC$4:$AC$1003,$A106,'Trades'!$V$4:$V$1003,"",'Trades'!$R$4:$R$1003,"&lt;0")))</f>
        <v/>
      </c>
      <c r="G106" s="28" t="str">
        <f>IF($A106="","",IF(F106=0,"—",D106-SUMIFS('Trades'!$R$4:$R$1003,'Trades'!$AC$4:$AC$1003,$A106,'Trades'!$V$4:$V$1003,"")))</f>
        <v/>
      </c>
    </row>
    <row r="107">
      <c r="A107" s="34" t="str">
        <f>IF(COUNT('Trades'!$AC$4:$AC$1003)=0,"",IF(MAX('Trades'!$AC$4:$AC$1003)-7*7&lt;MIN('Trades'!$AC$4:$AC$1003),"",MAX('Trades'!$AC$4:$AC$1003)-7*7))</f>
        <v/>
      </c>
      <c r="B107" s="26" t="str">
        <f>IF($A107="","",COUNTIFS('Trades'!$AC$4:$AC$1003,$A107,'Trades'!$R$4:$R$1003,"&gt;=0")+COUNTIFS('Trades'!$AC$4:$AC$1003,$A107,'Trades'!$R$4:$R$1003,"&lt;0"))</f>
        <v/>
      </c>
      <c r="C107" s="27" t="str">
        <f>IF($A107="","",IF(B107=0,"—",COUNTIFS('Trades'!$AC$4:$AC$1003,$A107,'Trades'!$R$4:$R$1003,"&gt;0")/B107))</f>
        <v/>
      </c>
      <c r="D107" s="28" t="str">
        <f>IF($A107="","",IF(B107=0,"—",SUMIFS('Trades'!$R$4:$R$1003,'Trades'!$AC$4:$AC$1003,$A107)))</f>
        <v/>
      </c>
      <c r="E107" s="31" t="str">
        <f>IF($A107="","",IF(COUNTIFS('Trades'!$AC$4:$AC$1003,$A107,'Trades'!$S$4:$S$1003,"&gt;=0")+COUNTIFS('Trades'!$AC$4:$AC$1003,$A107,'Trades'!$S$4:$S$1003,"&lt;0")=0,"—",SUMIFS('Trades'!$S$4:$S$1003,'Trades'!$AC$4:$AC$1003,$A107)/(COUNTIFS('Trades'!$AC$4:$AC$1003,$A107,'Trades'!$S$4:$S$1003,"&gt;=0")+COUNTIFS('Trades'!$AC$4:$AC$1003,$A107,'Trades'!$S$4:$S$1003,"&lt;0"))))</f>
        <v/>
      </c>
      <c r="F107" s="26" t="str">
        <f>IF($A107="","",B107-(COUNTIFS('Trades'!$AC$4:$AC$1003,$A107,'Trades'!$V$4:$V$1003,"",'Trades'!$R$4:$R$1003,"&gt;=0")+COUNTIFS('Trades'!$AC$4:$AC$1003,$A107,'Trades'!$V$4:$V$1003,"",'Trades'!$R$4:$R$1003,"&lt;0")))</f>
        <v/>
      </c>
      <c r="G107" s="28" t="str">
        <f>IF($A107="","",IF(F107=0,"—",D107-SUMIFS('Trades'!$R$4:$R$1003,'Trades'!$AC$4:$AC$1003,$A107,'Trades'!$V$4:$V$1003,"")))</f>
        <v/>
      </c>
    </row>
    <row r="108">
      <c r="A108" s="34" t="str">
        <f>IF(COUNT('Trades'!$AC$4:$AC$1003)=0,"",IF(MAX('Trades'!$AC$4:$AC$1003)-7*8&lt;MIN('Trades'!$AC$4:$AC$1003),"",MAX('Trades'!$AC$4:$AC$1003)-7*8))</f>
        <v/>
      </c>
      <c r="B108" s="26" t="str">
        <f>IF($A108="","",COUNTIFS('Trades'!$AC$4:$AC$1003,$A108,'Trades'!$R$4:$R$1003,"&gt;=0")+COUNTIFS('Trades'!$AC$4:$AC$1003,$A108,'Trades'!$R$4:$R$1003,"&lt;0"))</f>
        <v/>
      </c>
      <c r="C108" s="27" t="str">
        <f>IF($A108="","",IF(B108=0,"—",COUNTIFS('Trades'!$AC$4:$AC$1003,$A108,'Trades'!$R$4:$R$1003,"&gt;0")/B108))</f>
        <v/>
      </c>
      <c r="D108" s="28" t="str">
        <f>IF($A108="","",IF(B108=0,"—",SUMIFS('Trades'!$R$4:$R$1003,'Trades'!$AC$4:$AC$1003,$A108)))</f>
        <v/>
      </c>
      <c r="E108" s="31" t="str">
        <f>IF($A108="","",IF(COUNTIFS('Trades'!$AC$4:$AC$1003,$A108,'Trades'!$S$4:$S$1003,"&gt;=0")+COUNTIFS('Trades'!$AC$4:$AC$1003,$A108,'Trades'!$S$4:$S$1003,"&lt;0")=0,"—",SUMIFS('Trades'!$S$4:$S$1003,'Trades'!$AC$4:$AC$1003,$A108)/(COUNTIFS('Trades'!$AC$4:$AC$1003,$A108,'Trades'!$S$4:$S$1003,"&gt;=0")+COUNTIFS('Trades'!$AC$4:$AC$1003,$A108,'Trades'!$S$4:$S$1003,"&lt;0"))))</f>
        <v/>
      </c>
      <c r="F108" s="26" t="str">
        <f>IF($A108="","",B108-(COUNTIFS('Trades'!$AC$4:$AC$1003,$A108,'Trades'!$V$4:$V$1003,"",'Trades'!$R$4:$R$1003,"&gt;=0")+COUNTIFS('Trades'!$AC$4:$AC$1003,$A108,'Trades'!$V$4:$V$1003,"",'Trades'!$R$4:$R$1003,"&lt;0")))</f>
        <v/>
      </c>
      <c r="G108" s="28" t="str">
        <f>IF($A108="","",IF(F108=0,"—",D108-SUMIFS('Trades'!$R$4:$R$1003,'Trades'!$AC$4:$AC$1003,$A108,'Trades'!$V$4:$V$1003,"")))</f>
        <v/>
      </c>
    </row>
    <row r="109">
      <c r="A109" s="34" t="str">
        <f>IF(COUNT('Trades'!$AC$4:$AC$1003)=0,"",IF(MAX('Trades'!$AC$4:$AC$1003)-7*9&lt;MIN('Trades'!$AC$4:$AC$1003),"",MAX('Trades'!$AC$4:$AC$1003)-7*9))</f>
        <v/>
      </c>
      <c r="B109" s="26" t="str">
        <f>IF($A109="","",COUNTIFS('Trades'!$AC$4:$AC$1003,$A109,'Trades'!$R$4:$R$1003,"&gt;=0")+COUNTIFS('Trades'!$AC$4:$AC$1003,$A109,'Trades'!$R$4:$R$1003,"&lt;0"))</f>
        <v/>
      </c>
      <c r="C109" s="27" t="str">
        <f>IF($A109="","",IF(B109=0,"—",COUNTIFS('Trades'!$AC$4:$AC$1003,$A109,'Trades'!$R$4:$R$1003,"&gt;0")/B109))</f>
        <v/>
      </c>
      <c r="D109" s="28" t="str">
        <f>IF($A109="","",IF(B109=0,"—",SUMIFS('Trades'!$R$4:$R$1003,'Trades'!$AC$4:$AC$1003,$A109)))</f>
        <v/>
      </c>
      <c r="E109" s="31" t="str">
        <f>IF($A109="","",IF(COUNTIFS('Trades'!$AC$4:$AC$1003,$A109,'Trades'!$S$4:$S$1003,"&gt;=0")+COUNTIFS('Trades'!$AC$4:$AC$1003,$A109,'Trades'!$S$4:$S$1003,"&lt;0")=0,"—",SUMIFS('Trades'!$S$4:$S$1003,'Trades'!$AC$4:$AC$1003,$A109)/(COUNTIFS('Trades'!$AC$4:$AC$1003,$A109,'Trades'!$S$4:$S$1003,"&gt;=0")+COUNTIFS('Trades'!$AC$4:$AC$1003,$A109,'Trades'!$S$4:$S$1003,"&lt;0"))))</f>
        <v/>
      </c>
      <c r="F109" s="26" t="str">
        <f>IF($A109="","",B109-(COUNTIFS('Trades'!$AC$4:$AC$1003,$A109,'Trades'!$V$4:$V$1003,"",'Trades'!$R$4:$R$1003,"&gt;=0")+COUNTIFS('Trades'!$AC$4:$AC$1003,$A109,'Trades'!$V$4:$V$1003,"",'Trades'!$R$4:$R$1003,"&lt;0")))</f>
        <v/>
      </c>
      <c r="G109" s="28" t="str">
        <f>IF($A109="","",IF(F109=0,"—",D109-SUMIFS('Trades'!$R$4:$R$1003,'Trades'!$AC$4:$AC$1003,$A109,'Trades'!$V$4:$V$1003,"")))</f>
        <v/>
      </c>
    </row>
    <row r="110">
      <c r="A110" s="34" t="str">
        <f>IF(COUNT('Trades'!$AC$4:$AC$1003)=0,"",IF(MAX('Trades'!$AC$4:$AC$1003)-7*10&lt;MIN('Trades'!$AC$4:$AC$1003),"",MAX('Trades'!$AC$4:$AC$1003)-7*10))</f>
        <v/>
      </c>
      <c r="B110" s="26" t="str">
        <f>IF($A110="","",COUNTIFS('Trades'!$AC$4:$AC$1003,$A110,'Trades'!$R$4:$R$1003,"&gt;=0")+COUNTIFS('Trades'!$AC$4:$AC$1003,$A110,'Trades'!$R$4:$R$1003,"&lt;0"))</f>
        <v/>
      </c>
      <c r="C110" s="27" t="str">
        <f>IF($A110="","",IF(B110=0,"—",COUNTIFS('Trades'!$AC$4:$AC$1003,$A110,'Trades'!$R$4:$R$1003,"&gt;0")/B110))</f>
        <v/>
      </c>
      <c r="D110" s="28" t="str">
        <f>IF($A110="","",IF(B110=0,"—",SUMIFS('Trades'!$R$4:$R$1003,'Trades'!$AC$4:$AC$1003,$A110)))</f>
        <v/>
      </c>
      <c r="E110" s="31" t="str">
        <f>IF($A110="","",IF(COUNTIFS('Trades'!$AC$4:$AC$1003,$A110,'Trades'!$S$4:$S$1003,"&gt;=0")+COUNTIFS('Trades'!$AC$4:$AC$1003,$A110,'Trades'!$S$4:$S$1003,"&lt;0")=0,"—",SUMIFS('Trades'!$S$4:$S$1003,'Trades'!$AC$4:$AC$1003,$A110)/(COUNTIFS('Trades'!$AC$4:$AC$1003,$A110,'Trades'!$S$4:$S$1003,"&gt;=0")+COUNTIFS('Trades'!$AC$4:$AC$1003,$A110,'Trades'!$S$4:$S$1003,"&lt;0"))))</f>
        <v/>
      </c>
      <c r="F110" s="26" t="str">
        <f>IF($A110="","",B110-(COUNTIFS('Trades'!$AC$4:$AC$1003,$A110,'Trades'!$V$4:$V$1003,"",'Trades'!$R$4:$R$1003,"&gt;=0")+COUNTIFS('Trades'!$AC$4:$AC$1003,$A110,'Trades'!$V$4:$V$1003,"",'Trades'!$R$4:$R$1003,"&lt;0")))</f>
        <v/>
      </c>
      <c r="G110" s="28" t="str">
        <f>IF($A110="","",IF(F110=0,"—",D110-SUMIFS('Trades'!$R$4:$R$1003,'Trades'!$AC$4:$AC$1003,$A110,'Trades'!$V$4:$V$1003,"")))</f>
        <v/>
      </c>
    </row>
    <row r="111">
      <c r="A111" s="34" t="str">
        <f>IF(COUNT('Trades'!$AC$4:$AC$1003)=0,"",IF(MAX('Trades'!$AC$4:$AC$1003)-7*11&lt;MIN('Trades'!$AC$4:$AC$1003),"",MAX('Trades'!$AC$4:$AC$1003)-7*11))</f>
        <v/>
      </c>
      <c r="B111" s="26" t="str">
        <f>IF($A111="","",COUNTIFS('Trades'!$AC$4:$AC$1003,$A111,'Trades'!$R$4:$R$1003,"&gt;=0")+COUNTIFS('Trades'!$AC$4:$AC$1003,$A111,'Trades'!$R$4:$R$1003,"&lt;0"))</f>
        <v/>
      </c>
      <c r="C111" s="27" t="str">
        <f>IF($A111="","",IF(B111=0,"—",COUNTIFS('Trades'!$AC$4:$AC$1003,$A111,'Trades'!$R$4:$R$1003,"&gt;0")/B111))</f>
        <v/>
      </c>
      <c r="D111" s="28" t="str">
        <f>IF($A111="","",IF(B111=0,"—",SUMIFS('Trades'!$R$4:$R$1003,'Trades'!$AC$4:$AC$1003,$A111)))</f>
        <v/>
      </c>
      <c r="E111" s="31" t="str">
        <f>IF($A111="","",IF(COUNTIFS('Trades'!$AC$4:$AC$1003,$A111,'Trades'!$S$4:$S$1003,"&gt;=0")+COUNTIFS('Trades'!$AC$4:$AC$1003,$A111,'Trades'!$S$4:$S$1003,"&lt;0")=0,"—",SUMIFS('Trades'!$S$4:$S$1003,'Trades'!$AC$4:$AC$1003,$A111)/(COUNTIFS('Trades'!$AC$4:$AC$1003,$A111,'Trades'!$S$4:$S$1003,"&gt;=0")+COUNTIFS('Trades'!$AC$4:$AC$1003,$A111,'Trades'!$S$4:$S$1003,"&lt;0"))))</f>
        <v/>
      </c>
      <c r="F111" s="26" t="str">
        <f>IF($A111="","",B111-(COUNTIFS('Trades'!$AC$4:$AC$1003,$A111,'Trades'!$V$4:$V$1003,"",'Trades'!$R$4:$R$1003,"&gt;=0")+COUNTIFS('Trades'!$AC$4:$AC$1003,$A111,'Trades'!$V$4:$V$1003,"",'Trades'!$R$4:$R$1003,"&lt;0")))</f>
        <v/>
      </c>
      <c r="G111" s="28" t="str">
        <f>IF($A111="","",IF(F111=0,"—",D111-SUMIFS('Trades'!$R$4:$R$1003,'Trades'!$AC$4:$AC$1003,$A111,'Trades'!$V$4:$V$1003,"")))</f>
        <v/>
      </c>
    </row>
    <row r="112">
      <c r="A112" s="34" t="str">
        <f>IF(COUNT('Trades'!$AC$4:$AC$1003)=0,"",IF(MAX('Trades'!$AC$4:$AC$1003)-7*12&lt;MIN('Trades'!$AC$4:$AC$1003),"",MAX('Trades'!$AC$4:$AC$1003)-7*12))</f>
        <v/>
      </c>
      <c r="B112" s="26" t="str">
        <f>IF($A112="","",COUNTIFS('Trades'!$AC$4:$AC$1003,$A112,'Trades'!$R$4:$R$1003,"&gt;=0")+COUNTIFS('Trades'!$AC$4:$AC$1003,$A112,'Trades'!$R$4:$R$1003,"&lt;0"))</f>
        <v/>
      </c>
      <c r="C112" s="27" t="str">
        <f>IF($A112="","",IF(B112=0,"—",COUNTIFS('Trades'!$AC$4:$AC$1003,$A112,'Trades'!$R$4:$R$1003,"&gt;0")/B112))</f>
        <v/>
      </c>
      <c r="D112" s="28" t="str">
        <f>IF($A112="","",IF(B112=0,"—",SUMIFS('Trades'!$R$4:$R$1003,'Trades'!$AC$4:$AC$1003,$A112)))</f>
        <v/>
      </c>
      <c r="E112" s="31" t="str">
        <f>IF($A112="","",IF(COUNTIFS('Trades'!$AC$4:$AC$1003,$A112,'Trades'!$S$4:$S$1003,"&gt;=0")+COUNTIFS('Trades'!$AC$4:$AC$1003,$A112,'Trades'!$S$4:$S$1003,"&lt;0")=0,"—",SUMIFS('Trades'!$S$4:$S$1003,'Trades'!$AC$4:$AC$1003,$A112)/(COUNTIFS('Trades'!$AC$4:$AC$1003,$A112,'Trades'!$S$4:$S$1003,"&gt;=0")+COUNTIFS('Trades'!$AC$4:$AC$1003,$A112,'Trades'!$S$4:$S$1003,"&lt;0"))))</f>
        <v/>
      </c>
      <c r="F112" s="26" t="str">
        <f>IF($A112="","",B112-(COUNTIFS('Trades'!$AC$4:$AC$1003,$A112,'Trades'!$V$4:$V$1003,"",'Trades'!$R$4:$R$1003,"&gt;=0")+COUNTIFS('Trades'!$AC$4:$AC$1003,$A112,'Trades'!$V$4:$V$1003,"",'Trades'!$R$4:$R$1003,"&lt;0")))</f>
        <v/>
      </c>
      <c r="G112" s="28" t="str">
        <f>IF($A112="","",IF(F112=0,"—",D112-SUMIFS('Trades'!$R$4:$R$1003,'Trades'!$AC$4:$AC$1003,$A112,'Trades'!$V$4:$V$1003,"")))</f>
        <v/>
      </c>
    </row>
    <row r="113">
      <c r="A113" s="34" t="str">
        <f>IF(COUNT('Trades'!$AC$4:$AC$1003)=0,"",IF(MAX('Trades'!$AC$4:$AC$1003)-7*13&lt;MIN('Trades'!$AC$4:$AC$1003),"",MAX('Trades'!$AC$4:$AC$1003)-7*13))</f>
        <v/>
      </c>
      <c r="B113" s="26" t="str">
        <f>IF($A113="","",COUNTIFS('Trades'!$AC$4:$AC$1003,$A113,'Trades'!$R$4:$R$1003,"&gt;=0")+COUNTIFS('Trades'!$AC$4:$AC$1003,$A113,'Trades'!$R$4:$R$1003,"&lt;0"))</f>
        <v/>
      </c>
      <c r="C113" s="27" t="str">
        <f>IF($A113="","",IF(B113=0,"—",COUNTIFS('Trades'!$AC$4:$AC$1003,$A113,'Trades'!$R$4:$R$1003,"&gt;0")/B113))</f>
        <v/>
      </c>
      <c r="D113" s="28" t="str">
        <f>IF($A113="","",IF(B113=0,"—",SUMIFS('Trades'!$R$4:$R$1003,'Trades'!$AC$4:$AC$1003,$A113)))</f>
        <v/>
      </c>
      <c r="E113" s="31" t="str">
        <f>IF($A113="","",IF(COUNTIFS('Trades'!$AC$4:$AC$1003,$A113,'Trades'!$S$4:$S$1003,"&gt;=0")+COUNTIFS('Trades'!$AC$4:$AC$1003,$A113,'Trades'!$S$4:$S$1003,"&lt;0")=0,"—",SUMIFS('Trades'!$S$4:$S$1003,'Trades'!$AC$4:$AC$1003,$A113)/(COUNTIFS('Trades'!$AC$4:$AC$1003,$A113,'Trades'!$S$4:$S$1003,"&gt;=0")+COUNTIFS('Trades'!$AC$4:$AC$1003,$A113,'Trades'!$S$4:$S$1003,"&lt;0"))))</f>
        <v/>
      </c>
      <c r="F113" s="26" t="str">
        <f>IF($A113="","",B113-(COUNTIFS('Trades'!$AC$4:$AC$1003,$A113,'Trades'!$V$4:$V$1003,"",'Trades'!$R$4:$R$1003,"&gt;=0")+COUNTIFS('Trades'!$AC$4:$AC$1003,$A113,'Trades'!$V$4:$V$1003,"",'Trades'!$R$4:$R$1003,"&lt;0")))</f>
        <v/>
      </c>
      <c r="G113" s="28" t="str">
        <f>IF($A113="","",IF(F113=0,"—",D113-SUMIFS('Trades'!$R$4:$R$1003,'Trades'!$AC$4:$AC$1003,$A113,'Trades'!$V$4:$V$1003,"")))</f>
        <v/>
      </c>
    </row>
    <row r="114">
      <c r="A114" s="34" t="str">
        <f>IF(COUNT('Trades'!$AC$4:$AC$1003)=0,"",IF(MAX('Trades'!$AC$4:$AC$1003)-7*14&lt;MIN('Trades'!$AC$4:$AC$1003),"",MAX('Trades'!$AC$4:$AC$1003)-7*14))</f>
        <v/>
      </c>
      <c r="B114" s="26" t="str">
        <f>IF($A114="","",COUNTIFS('Trades'!$AC$4:$AC$1003,$A114,'Trades'!$R$4:$R$1003,"&gt;=0")+COUNTIFS('Trades'!$AC$4:$AC$1003,$A114,'Trades'!$R$4:$R$1003,"&lt;0"))</f>
        <v/>
      </c>
      <c r="C114" s="27" t="str">
        <f>IF($A114="","",IF(B114=0,"—",COUNTIFS('Trades'!$AC$4:$AC$1003,$A114,'Trades'!$R$4:$R$1003,"&gt;0")/B114))</f>
        <v/>
      </c>
      <c r="D114" s="28" t="str">
        <f>IF($A114="","",IF(B114=0,"—",SUMIFS('Trades'!$R$4:$R$1003,'Trades'!$AC$4:$AC$1003,$A114)))</f>
        <v/>
      </c>
      <c r="E114" s="31" t="str">
        <f>IF($A114="","",IF(COUNTIFS('Trades'!$AC$4:$AC$1003,$A114,'Trades'!$S$4:$S$1003,"&gt;=0")+COUNTIFS('Trades'!$AC$4:$AC$1003,$A114,'Trades'!$S$4:$S$1003,"&lt;0")=0,"—",SUMIFS('Trades'!$S$4:$S$1003,'Trades'!$AC$4:$AC$1003,$A114)/(COUNTIFS('Trades'!$AC$4:$AC$1003,$A114,'Trades'!$S$4:$S$1003,"&gt;=0")+COUNTIFS('Trades'!$AC$4:$AC$1003,$A114,'Trades'!$S$4:$S$1003,"&lt;0"))))</f>
        <v/>
      </c>
      <c r="F114" s="26" t="str">
        <f>IF($A114="","",B114-(COUNTIFS('Trades'!$AC$4:$AC$1003,$A114,'Trades'!$V$4:$V$1003,"",'Trades'!$R$4:$R$1003,"&gt;=0")+COUNTIFS('Trades'!$AC$4:$AC$1003,$A114,'Trades'!$V$4:$V$1003,"",'Trades'!$R$4:$R$1003,"&lt;0")))</f>
        <v/>
      </c>
      <c r="G114" s="28" t="str">
        <f>IF($A114="","",IF(F114=0,"—",D114-SUMIFS('Trades'!$R$4:$R$1003,'Trades'!$AC$4:$AC$1003,$A114,'Trades'!$V$4:$V$1003,"")))</f>
        <v/>
      </c>
    </row>
    <row r="115">
      <c r="A115" s="34" t="str">
        <f>IF(COUNT('Trades'!$AC$4:$AC$1003)=0,"",IF(MAX('Trades'!$AC$4:$AC$1003)-7*15&lt;MIN('Trades'!$AC$4:$AC$1003),"",MAX('Trades'!$AC$4:$AC$1003)-7*15))</f>
        <v/>
      </c>
      <c r="B115" s="26" t="str">
        <f>IF($A115="","",COUNTIFS('Trades'!$AC$4:$AC$1003,$A115,'Trades'!$R$4:$R$1003,"&gt;=0")+COUNTIFS('Trades'!$AC$4:$AC$1003,$A115,'Trades'!$R$4:$R$1003,"&lt;0"))</f>
        <v/>
      </c>
      <c r="C115" s="27" t="str">
        <f>IF($A115="","",IF(B115=0,"—",COUNTIFS('Trades'!$AC$4:$AC$1003,$A115,'Trades'!$R$4:$R$1003,"&gt;0")/B115))</f>
        <v/>
      </c>
      <c r="D115" s="28" t="str">
        <f>IF($A115="","",IF(B115=0,"—",SUMIFS('Trades'!$R$4:$R$1003,'Trades'!$AC$4:$AC$1003,$A115)))</f>
        <v/>
      </c>
      <c r="E115" s="31" t="str">
        <f>IF($A115="","",IF(COUNTIFS('Trades'!$AC$4:$AC$1003,$A115,'Trades'!$S$4:$S$1003,"&gt;=0")+COUNTIFS('Trades'!$AC$4:$AC$1003,$A115,'Trades'!$S$4:$S$1003,"&lt;0")=0,"—",SUMIFS('Trades'!$S$4:$S$1003,'Trades'!$AC$4:$AC$1003,$A115)/(COUNTIFS('Trades'!$AC$4:$AC$1003,$A115,'Trades'!$S$4:$S$1003,"&gt;=0")+COUNTIFS('Trades'!$AC$4:$AC$1003,$A115,'Trades'!$S$4:$S$1003,"&lt;0"))))</f>
        <v/>
      </c>
      <c r="F115" s="26" t="str">
        <f>IF($A115="","",B115-(COUNTIFS('Trades'!$AC$4:$AC$1003,$A115,'Trades'!$V$4:$V$1003,"",'Trades'!$R$4:$R$1003,"&gt;=0")+COUNTIFS('Trades'!$AC$4:$AC$1003,$A115,'Trades'!$V$4:$V$1003,"",'Trades'!$R$4:$R$1003,"&lt;0")))</f>
        <v/>
      </c>
      <c r="G115" s="28" t="str">
        <f>IF($A115="","",IF(F115=0,"—",D115-SUMIFS('Trades'!$R$4:$R$1003,'Trades'!$AC$4:$AC$1003,$A115,'Trades'!$V$4:$V$1003,"")))</f>
        <v/>
      </c>
    </row>
    <row r="116">
      <c r="A116" s="34" t="str">
        <f>IF(COUNT('Trades'!$AC$4:$AC$1003)=0,"",IF(MAX('Trades'!$AC$4:$AC$1003)-7*16&lt;MIN('Trades'!$AC$4:$AC$1003),"",MAX('Trades'!$AC$4:$AC$1003)-7*16))</f>
        <v/>
      </c>
      <c r="B116" s="26" t="str">
        <f>IF($A116="","",COUNTIFS('Trades'!$AC$4:$AC$1003,$A116,'Trades'!$R$4:$R$1003,"&gt;=0")+COUNTIFS('Trades'!$AC$4:$AC$1003,$A116,'Trades'!$R$4:$R$1003,"&lt;0"))</f>
        <v/>
      </c>
      <c r="C116" s="27" t="str">
        <f>IF($A116="","",IF(B116=0,"—",COUNTIFS('Trades'!$AC$4:$AC$1003,$A116,'Trades'!$R$4:$R$1003,"&gt;0")/B116))</f>
        <v/>
      </c>
      <c r="D116" s="28" t="str">
        <f>IF($A116="","",IF(B116=0,"—",SUMIFS('Trades'!$R$4:$R$1003,'Trades'!$AC$4:$AC$1003,$A116)))</f>
        <v/>
      </c>
      <c r="E116" s="31" t="str">
        <f>IF($A116="","",IF(COUNTIFS('Trades'!$AC$4:$AC$1003,$A116,'Trades'!$S$4:$S$1003,"&gt;=0")+COUNTIFS('Trades'!$AC$4:$AC$1003,$A116,'Trades'!$S$4:$S$1003,"&lt;0")=0,"—",SUMIFS('Trades'!$S$4:$S$1003,'Trades'!$AC$4:$AC$1003,$A116)/(COUNTIFS('Trades'!$AC$4:$AC$1003,$A116,'Trades'!$S$4:$S$1003,"&gt;=0")+COUNTIFS('Trades'!$AC$4:$AC$1003,$A116,'Trades'!$S$4:$S$1003,"&lt;0"))))</f>
        <v/>
      </c>
      <c r="F116" s="26" t="str">
        <f>IF($A116="","",B116-(COUNTIFS('Trades'!$AC$4:$AC$1003,$A116,'Trades'!$V$4:$V$1003,"",'Trades'!$R$4:$R$1003,"&gt;=0")+COUNTIFS('Trades'!$AC$4:$AC$1003,$A116,'Trades'!$V$4:$V$1003,"",'Trades'!$R$4:$R$1003,"&lt;0")))</f>
        <v/>
      </c>
      <c r="G116" s="28" t="str">
        <f>IF($A116="","",IF(F116=0,"—",D116-SUMIFS('Trades'!$R$4:$R$1003,'Trades'!$AC$4:$AC$1003,$A116,'Trades'!$V$4:$V$1003,"")))</f>
        <v/>
      </c>
    </row>
    <row r="117">
      <c r="A117" s="34" t="str">
        <f>IF(COUNT('Trades'!$AC$4:$AC$1003)=0,"",IF(MAX('Trades'!$AC$4:$AC$1003)-7*17&lt;MIN('Trades'!$AC$4:$AC$1003),"",MAX('Trades'!$AC$4:$AC$1003)-7*17))</f>
        <v/>
      </c>
      <c r="B117" s="26" t="str">
        <f>IF($A117="","",COUNTIFS('Trades'!$AC$4:$AC$1003,$A117,'Trades'!$R$4:$R$1003,"&gt;=0")+COUNTIFS('Trades'!$AC$4:$AC$1003,$A117,'Trades'!$R$4:$R$1003,"&lt;0"))</f>
        <v/>
      </c>
      <c r="C117" s="27" t="str">
        <f>IF($A117="","",IF(B117=0,"—",COUNTIFS('Trades'!$AC$4:$AC$1003,$A117,'Trades'!$R$4:$R$1003,"&gt;0")/B117))</f>
        <v/>
      </c>
      <c r="D117" s="28" t="str">
        <f>IF($A117="","",IF(B117=0,"—",SUMIFS('Trades'!$R$4:$R$1003,'Trades'!$AC$4:$AC$1003,$A117)))</f>
        <v/>
      </c>
      <c r="E117" s="31" t="str">
        <f>IF($A117="","",IF(COUNTIFS('Trades'!$AC$4:$AC$1003,$A117,'Trades'!$S$4:$S$1003,"&gt;=0")+COUNTIFS('Trades'!$AC$4:$AC$1003,$A117,'Trades'!$S$4:$S$1003,"&lt;0")=0,"—",SUMIFS('Trades'!$S$4:$S$1003,'Trades'!$AC$4:$AC$1003,$A117)/(COUNTIFS('Trades'!$AC$4:$AC$1003,$A117,'Trades'!$S$4:$S$1003,"&gt;=0")+COUNTIFS('Trades'!$AC$4:$AC$1003,$A117,'Trades'!$S$4:$S$1003,"&lt;0"))))</f>
        <v/>
      </c>
      <c r="F117" s="26" t="str">
        <f>IF($A117="","",B117-(COUNTIFS('Trades'!$AC$4:$AC$1003,$A117,'Trades'!$V$4:$V$1003,"",'Trades'!$R$4:$R$1003,"&gt;=0")+COUNTIFS('Trades'!$AC$4:$AC$1003,$A117,'Trades'!$V$4:$V$1003,"",'Trades'!$R$4:$R$1003,"&lt;0")))</f>
        <v/>
      </c>
      <c r="G117" s="28" t="str">
        <f>IF($A117="","",IF(F117=0,"—",D117-SUMIFS('Trades'!$R$4:$R$1003,'Trades'!$AC$4:$AC$1003,$A117,'Trades'!$V$4:$V$1003,"")))</f>
        <v/>
      </c>
    </row>
    <row r="118">
      <c r="A118" s="34" t="str">
        <f>IF(COUNT('Trades'!$AC$4:$AC$1003)=0,"",IF(MAX('Trades'!$AC$4:$AC$1003)-7*18&lt;MIN('Trades'!$AC$4:$AC$1003),"",MAX('Trades'!$AC$4:$AC$1003)-7*18))</f>
        <v/>
      </c>
      <c r="B118" s="26" t="str">
        <f>IF($A118="","",COUNTIFS('Trades'!$AC$4:$AC$1003,$A118,'Trades'!$R$4:$R$1003,"&gt;=0")+COUNTIFS('Trades'!$AC$4:$AC$1003,$A118,'Trades'!$R$4:$R$1003,"&lt;0"))</f>
        <v/>
      </c>
      <c r="C118" s="27" t="str">
        <f>IF($A118="","",IF(B118=0,"—",COUNTIFS('Trades'!$AC$4:$AC$1003,$A118,'Trades'!$R$4:$R$1003,"&gt;0")/B118))</f>
        <v/>
      </c>
      <c r="D118" s="28" t="str">
        <f>IF($A118="","",IF(B118=0,"—",SUMIFS('Trades'!$R$4:$R$1003,'Trades'!$AC$4:$AC$1003,$A118)))</f>
        <v/>
      </c>
      <c r="E118" s="31" t="str">
        <f>IF($A118="","",IF(COUNTIFS('Trades'!$AC$4:$AC$1003,$A118,'Trades'!$S$4:$S$1003,"&gt;=0")+COUNTIFS('Trades'!$AC$4:$AC$1003,$A118,'Trades'!$S$4:$S$1003,"&lt;0")=0,"—",SUMIFS('Trades'!$S$4:$S$1003,'Trades'!$AC$4:$AC$1003,$A118)/(COUNTIFS('Trades'!$AC$4:$AC$1003,$A118,'Trades'!$S$4:$S$1003,"&gt;=0")+COUNTIFS('Trades'!$AC$4:$AC$1003,$A118,'Trades'!$S$4:$S$1003,"&lt;0"))))</f>
        <v/>
      </c>
      <c r="F118" s="26" t="str">
        <f>IF($A118="","",B118-(COUNTIFS('Trades'!$AC$4:$AC$1003,$A118,'Trades'!$V$4:$V$1003,"",'Trades'!$R$4:$R$1003,"&gt;=0")+COUNTIFS('Trades'!$AC$4:$AC$1003,$A118,'Trades'!$V$4:$V$1003,"",'Trades'!$R$4:$R$1003,"&lt;0")))</f>
        <v/>
      </c>
      <c r="G118" s="28" t="str">
        <f>IF($A118="","",IF(F118=0,"—",D118-SUMIFS('Trades'!$R$4:$R$1003,'Trades'!$AC$4:$AC$1003,$A118,'Trades'!$V$4:$V$1003,"")))</f>
        <v/>
      </c>
    </row>
    <row r="119">
      <c r="A119" s="34" t="str">
        <f>IF(COUNT('Trades'!$AC$4:$AC$1003)=0,"",IF(MAX('Trades'!$AC$4:$AC$1003)-7*19&lt;MIN('Trades'!$AC$4:$AC$1003),"",MAX('Trades'!$AC$4:$AC$1003)-7*19))</f>
        <v/>
      </c>
      <c r="B119" s="26" t="str">
        <f>IF($A119="","",COUNTIFS('Trades'!$AC$4:$AC$1003,$A119,'Trades'!$R$4:$R$1003,"&gt;=0")+COUNTIFS('Trades'!$AC$4:$AC$1003,$A119,'Trades'!$R$4:$R$1003,"&lt;0"))</f>
        <v/>
      </c>
      <c r="C119" s="27" t="str">
        <f>IF($A119="","",IF(B119=0,"—",COUNTIFS('Trades'!$AC$4:$AC$1003,$A119,'Trades'!$R$4:$R$1003,"&gt;0")/B119))</f>
        <v/>
      </c>
      <c r="D119" s="28" t="str">
        <f>IF($A119="","",IF(B119=0,"—",SUMIFS('Trades'!$R$4:$R$1003,'Trades'!$AC$4:$AC$1003,$A119)))</f>
        <v/>
      </c>
      <c r="E119" s="31" t="str">
        <f>IF($A119="","",IF(COUNTIFS('Trades'!$AC$4:$AC$1003,$A119,'Trades'!$S$4:$S$1003,"&gt;=0")+COUNTIFS('Trades'!$AC$4:$AC$1003,$A119,'Trades'!$S$4:$S$1003,"&lt;0")=0,"—",SUMIFS('Trades'!$S$4:$S$1003,'Trades'!$AC$4:$AC$1003,$A119)/(COUNTIFS('Trades'!$AC$4:$AC$1003,$A119,'Trades'!$S$4:$S$1003,"&gt;=0")+COUNTIFS('Trades'!$AC$4:$AC$1003,$A119,'Trades'!$S$4:$S$1003,"&lt;0"))))</f>
        <v/>
      </c>
      <c r="F119" s="26" t="str">
        <f>IF($A119="","",B119-(COUNTIFS('Trades'!$AC$4:$AC$1003,$A119,'Trades'!$V$4:$V$1003,"",'Trades'!$R$4:$R$1003,"&gt;=0")+COUNTIFS('Trades'!$AC$4:$AC$1003,$A119,'Trades'!$V$4:$V$1003,"",'Trades'!$R$4:$R$1003,"&lt;0")))</f>
        <v/>
      </c>
      <c r="G119" s="28" t="str">
        <f>IF($A119="","",IF(F119=0,"—",D119-SUMIFS('Trades'!$R$4:$R$1003,'Trades'!$AC$4:$AC$1003,$A119,'Trades'!$V$4:$V$1003,"")))</f>
        <v/>
      </c>
    </row>
    <row r="120">
      <c r="A120" s="34" t="str">
        <f>IF(COUNT('Trades'!$AC$4:$AC$1003)=0,"",IF(MAX('Trades'!$AC$4:$AC$1003)-7*20&lt;MIN('Trades'!$AC$4:$AC$1003),"",MAX('Trades'!$AC$4:$AC$1003)-7*20))</f>
        <v/>
      </c>
      <c r="B120" s="26" t="str">
        <f>IF($A120="","",COUNTIFS('Trades'!$AC$4:$AC$1003,$A120,'Trades'!$R$4:$R$1003,"&gt;=0")+COUNTIFS('Trades'!$AC$4:$AC$1003,$A120,'Trades'!$R$4:$R$1003,"&lt;0"))</f>
        <v/>
      </c>
      <c r="C120" s="27" t="str">
        <f>IF($A120="","",IF(B120=0,"—",COUNTIFS('Trades'!$AC$4:$AC$1003,$A120,'Trades'!$R$4:$R$1003,"&gt;0")/B120))</f>
        <v/>
      </c>
      <c r="D120" s="28" t="str">
        <f>IF($A120="","",IF(B120=0,"—",SUMIFS('Trades'!$R$4:$R$1003,'Trades'!$AC$4:$AC$1003,$A120)))</f>
        <v/>
      </c>
      <c r="E120" s="31" t="str">
        <f>IF($A120="","",IF(COUNTIFS('Trades'!$AC$4:$AC$1003,$A120,'Trades'!$S$4:$S$1003,"&gt;=0")+COUNTIFS('Trades'!$AC$4:$AC$1003,$A120,'Trades'!$S$4:$S$1003,"&lt;0")=0,"—",SUMIFS('Trades'!$S$4:$S$1003,'Trades'!$AC$4:$AC$1003,$A120)/(COUNTIFS('Trades'!$AC$4:$AC$1003,$A120,'Trades'!$S$4:$S$1003,"&gt;=0")+COUNTIFS('Trades'!$AC$4:$AC$1003,$A120,'Trades'!$S$4:$S$1003,"&lt;0"))))</f>
        <v/>
      </c>
      <c r="F120" s="26" t="str">
        <f>IF($A120="","",B120-(COUNTIFS('Trades'!$AC$4:$AC$1003,$A120,'Trades'!$V$4:$V$1003,"",'Trades'!$R$4:$R$1003,"&gt;=0")+COUNTIFS('Trades'!$AC$4:$AC$1003,$A120,'Trades'!$V$4:$V$1003,"",'Trades'!$R$4:$R$1003,"&lt;0")))</f>
        <v/>
      </c>
      <c r="G120" s="28" t="str">
        <f>IF($A120="","",IF(F120=0,"—",D120-SUMIFS('Trades'!$R$4:$R$1003,'Trades'!$AC$4:$AC$1003,$A120,'Trades'!$V$4:$V$1003,"")))</f>
        <v/>
      </c>
    </row>
    <row r="121">
      <c r="A121" s="34" t="str">
        <f>IF(COUNT('Trades'!$AC$4:$AC$1003)=0,"",IF(MAX('Trades'!$AC$4:$AC$1003)-7*21&lt;MIN('Trades'!$AC$4:$AC$1003),"",MAX('Trades'!$AC$4:$AC$1003)-7*21))</f>
        <v/>
      </c>
      <c r="B121" s="26" t="str">
        <f>IF($A121="","",COUNTIFS('Trades'!$AC$4:$AC$1003,$A121,'Trades'!$R$4:$R$1003,"&gt;=0")+COUNTIFS('Trades'!$AC$4:$AC$1003,$A121,'Trades'!$R$4:$R$1003,"&lt;0"))</f>
        <v/>
      </c>
      <c r="C121" s="27" t="str">
        <f>IF($A121="","",IF(B121=0,"—",COUNTIFS('Trades'!$AC$4:$AC$1003,$A121,'Trades'!$R$4:$R$1003,"&gt;0")/B121))</f>
        <v/>
      </c>
      <c r="D121" s="28" t="str">
        <f>IF($A121="","",IF(B121=0,"—",SUMIFS('Trades'!$R$4:$R$1003,'Trades'!$AC$4:$AC$1003,$A121)))</f>
        <v/>
      </c>
      <c r="E121" s="31" t="str">
        <f>IF($A121="","",IF(COUNTIFS('Trades'!$AC$4:$AC$1003,$A121,'Trades'!$S$4:$S$1003,"&gt;=0")+COUNTIFS('Trades'!$AC$4:$AC$1003,$A121,'Trades'!$S$4:$S$1003,"&lt;0")=0,"—",SUMIFS('Trades'!$S$4:$S$1003,'Trades'!$AC$4:$AC$1003,$A121)/(COUNTIFS('Trades'!$AC$4:$AC$1003,$A121,'Trades'!$S$4:$S$1003,"&gt;=0")+COUNTIFS('Trades'!$AC$4:$AC$1003,$A121,'Trades'!$S$4:$S$1003,"&lt;0"))))</f>
        <v/>
      </c>
      <c r="F121" s="26" t="str">
        <f>IF($A121="","",B121-(COUNTIFS('Trades'!$AC$4:$AC$1003,$A121,'Trades'!$V$4:$V$1003,"",'Trades'!$R$4:$R$1003,"&gt;=0")+COUNTIFS('Trades'!$AC$4:$AC$1003,$A121,'Trades'!$V$4:$V$1003,"",'Trades'!$R$4:$R$1003,"&lt;0")))</f>
        <v/>
      </c>
      <c r="G121" s="28" t="str">
        <f>IF($A121="","",IF(F121=0,"—",D121-SUMIFS('Trades'!$R$4:$R$1003,'Trades'!$AC$4:$AC$1003,$A121,'Trades'!$V$4:$V$1003,"")))</f>
        <v/>
      </c>
    </row>
    <row r="122">
      <c r="A122" s="34" t="str">
        <f>IF(COUNT('Trades'!$AC$4:$AC$1003)=0,"",IF(MAX('Trades'!$AC$4:$AC$1003)-7*22&lt;MIN('Trades'!$AC$4:$AC$1003),"",MAX('Trades'!$AC$4:$AC$1003)-7*22))</f>
        <v/>
      </c>
      <c r="B122" s="26" t="str">
        <f>IF($A122="","",COUNTIFS('Trades'!$AC$4:$AC$1003,$A122,'Trades'!$R$4:$R$1003,"&gt;=0")+COUNTIFS('Trades'!$AC$4:$AC$1003,$A122,'Trades'!$R$4:$R$1003,"&lt;0"))</f>
        <v/>
      </c>
      <c r="C122" s="27" t="str">
        <f>IF($A122="","",IF(B122=0,"—",COUNTIFS('Trades'!$AC$4:$AC$1003,$A122,'Trades'!$R$4:$R$1003,"&gt;0")/B122))</f>
        <v/>
      </c>
      <c r="D122" s="28" t="str">
        <f>IF($A122="","",IF(B122=0,"—",SUMIFS('Trades'!$R$4:$R$1003,'Trades'!$AC$4:$AC$1003,$A122)))</f>
        <v/>
      </c>
      <c r="E122" s="31" t="str">
        <f>IF($A122="","",IF(COUNTIFS('Trades'!$AC$4:$AC$1003,$A122,'Trades'!$S$4:$S$1003,"&gt;=0")+COUNTIFS('Trades'!$AC$4:$AC$1003,$A122,'Trades'!$S$4:$S$1003,"&lt;0")=0,"—",SUMIFS('Trades'!$S$4:$S$1003,'Trades'!$AC$4:$AC$1003,$A122)/(COUNTIFS('Trades'!$AC$4:$AC$1003,$A122,'Trades'!$S$4:$S$1003,"&gt;=0")+COUNTIFS('Trades'!$AC$4:$AC$1003,$A122,'Trades'!$S$4:$S$1003,"&lt;0"))))</f>
        <v/>
      </c>
      <c r="F122" s="26" t="str">
        <f>IF($A122="","",B122-(COUNTIFS('Trades'!$AC$4:$AC$1003,$A122,'Trades'!$V$4:$V$1003,"",'Trades'!$R$4:$R$1003,"&gt;=0")+COUNTIFS('Trades'!$AC$4:$AC$1003,$A122,'Trades'!$V$4:$V$1003,"",'Trades'!$R$4:$R$1003,"&lt;0")))</f>
        <v/>
      </c>
      <c r="G122" s="28" t="str">
        <f>IF($A122="","",IF(F122=0,"—",D122-SUMIFS('Trades'!$R$4:$R$1003,'Trades'!$AC$4:$AC$1003,$A122,'Trades'!$V$4:$V$1003,"")))</f>
        <v/>
      </c>
    </row>
    <row r="123">
      <c r="A123" s="34" t="str">
        <f>IF(COUNT('Trades'!$AC$4:$AC$1003)=0,"",IF(MAX('Trades'!$AC$4:$AC$1003)-7*23&lt;MIN('Trades'!$AC$4:$AC$1003),"",MAX('Trades'!$AC$4:$AC$1003)-7*23))</f>
        <v/>
      </c>
      <c r="B123" s="26" t="str">
        <f>IF($A123="","",COUNTIFS('Trades'!$AC$4:$AC$1003,$A123,'Trades'!$R$4:$R$1003,"&gt;=0")+COUNTIFS('Trades'!$AC$4:$AC$1003,$A123,'Trades'!$R$4:$R$1003,"&lt;0"))</f>
        <v/>
      </c>
      <c r="C123" s="27" t="str">
        <f>IF($A123="","",IF(B123=0,"—",COUNTIFS('Trades'!$AC$4:$AC$1003,$A123,'Trades'!$R$4:$R$1003,"&gt;0")/B123))</f>
        <v/>
      </c>
      <c r="D123" s="28" t="str">
        <f>IF($A123="","",IF(B123=0,"—",SUMIFS('Trades'!$R$4:$R$1003,'Trades'!$AC$4:$AC$1003,$A123)))</f>
        <v/>
      </c>
      <c r="E123" s="31" t="str">
        <f>IF($A123="","",IF(COUNTIFS('Trades'!$AC$4:$AC$1003,$A123,'Trades'!$S$4:$S$1003,"&gt;=0")+COUNTIFS('Trades'!$AC$4:$AC$1003,$A123,'Trades'!$S$4:$S$1003,"&lt;0")=0,"—",SUMIFS('Trades'!$S$4:$S$1003,'Trades'!$AC$4:$AC$1003,$A123)/(COUNTIFS('Trades'!$AC$4:$AC$1003,$A123,'Trades'!$S$4:$S$1003,"&gt;=0")+COUNTIFS('Trades'!$AC$4:$AC$1003,$A123,'Trades'!$S$4:$S$1003,"&lt;0"))))</f>
        <v/>
      </c>
      <c r="F123" s="26" t="str">
        <f>IF($A123="","",B123-(COUNTIFS('Trades'!$AC$4:$AC$1003,$A123,'Trades'!$V$4:$V$1003,"",'Trades'!$R$4:$R$1003,"&gt;=0")+COUNTIFS('Trades'!$AC$4:$AC$1003,$A123,'Trades'!$V$4:$V$1003,"",'Trades'!$R$4:$R$1003,"&lt;0")))</f>
        <v/>
      </c>
      <c r="G123" s="28" t="str">
        <f>IF($A123="","",IF(F123=0,"—",D123-SUMIFS('Trades'!$R$4:$R$1003,'Trades'!$AC$4:$AC$1003,$A123,'Trades'!$V$4:$V$1003,"")))</f>
        <v/>
      </c>
    </row>
    <row r="124">
      <c r="A124" s="34" t="str">
        <f>IF(COUNT('Trades'!$AC$4:$AC$1003)=0,"",IF(MAX('Trades'!$AC$4:$AC$1003)-7*24&lt;MIN('Trades'!$AC$4:$AC$1003),"",MAX('Trades'!$AC$4:$AC$1003)-7*24))</f>
        <v/>
      </c>
      <c r="B124" s="26" t="str">
        <f>IF($A124="","",COUNTIFS('Trades'!$AC$4:$AC$1003,$A124,'Trades'!$R$4:$R$1003,"&gt;=0")+COUNTIFS('Trades'!$AC$4:$AC$1003,$A124,'Trades'!$R$4:$R$1003,"&lt;0"))</f>
        <v/>
      </c>
      <c r="C124" s="27" t="str">
        <f>IF($A124="","",IF(B124=0,"—",COUNTIFS('Trades'!$AC$4:$AC$1003,$A124,'Trades'!$R$4:$R$1003,"&gt;0")/B124))</f>
        <v/>
      </c>
      <c r="D124" s="28" t="str">
        <f>IF($A124="","",IF(B124=0,"—",SUMIFS('Trades'!$R$4:$R$1003,'Trades'!$AC$4:$AC$1003,$A124)))</f>
        <v/>
      </c>
      <c r="E124" s="31" t="str">
        <f>IF($A124="","",IF(COUNTIFS('Trades'!$AC$4:$AC$1003,$A124,'Trades'!$S$4:$S$1003,"&gt;=0")+COUNTIFS('Trades'!$AC$4:$AC$1003,$A124,'Trades'!$S$4:$S$1003,"&lt;0")=0,"—",SUMIFS('Trades'!$S$4:$S$1003,'Trades'!$AC$4:$AC$1003,$A124)/(COUNTIFS('Trades'!$AC$4:$AC$1003,$A124,'Trades'!$S$4:$S$1003,"&gt;=0")+COUNTIFS('Trades'!$AC$4:$AC$1003,$A124,'Trades'!$S$4:$S$1003,"&lt;0"))))</f>
        <v/>
      </c>
      <c r="F124" s="26" t="str">
        <f>IF($A124="","",B124-(COUNTIFS('Trades'!$AC$4:$AC$1003,$A124,'Trades'!$V$4:$V$1003,"",'Trades'!$R$4:$R$1003,"&gt;=0")+COUNTIFS('Trades'!$AC$4:$AC$1003,$A124,'Trades'!$V$4:$V$1003,"",'Trades'!$R$4:$R$1003,"&lt;0")))</f>
        <v/>
      </c>
      <c r="G124" s="28" t="str">
        <f>IF($A124="","",IF(F124=0,"—",D124-SUMIFS('Trades'!$R$4:$R$1003,'Trades'!$AC$4:$AC$1003,$A124,'Trades'!$V$4:$V$1003,"")))</f>
        <v/>
      </c>
    </row>
    <row r="125">
      <c r="A125" s="34" t="str">
        <f>IF(COUNT('Trades'!$AC$4:$AC$1003)=0,"",IF(MAX('Trades'!$AC$4:$AC$1003)-7*25&lt;MIN('Trades'!$AC$4:$AC$1003),"",MAX('Trades'!$AC$4:$AC$1003)-7*25))</f>
        <v/>
      </c>
      <c r="B125" s="26" t="str">
        <f>IF($A125="","",COUNTIFS('Trades'!$AC$4:$AC$1003,$A125,'Trades'!$R$4:$R$1003,"&gt;=0")+COUNTIFS('Trades'!$AC$4:$AC$1003,$A125,'Trades'!$R$4:$R$1003,"&lt;0"))</f>
        <v/>
      </c>
      <c r="C125" s="27" t="str">
        <f>IF($A125="","",IF(B125=0,"—",COUNTIFS('Trades'!$AC$4:$AC$1003,$A125,'Trades'!$R$4:$R$1003,"&gt;0")/B125))</f>
        <v/>
      </c>
      <c r="D125" s="28" t="str">
        <f>IF($A125="","",IF(B125=0,"—",SUMIFS('Trades'!$R$4:$R$1003,'Trades'!$AC$4:$AC$1003,$A125)))</f>
        <v/>
      </c>
      <c r="E125" s="31" t="str">
        <f>IF($A125="","",IF(COUNTIFS('Trades'!$AC$4:$AC$1003,$A125,'Trades'!$S$4:$S$1003,"&gt;=0")+COUNTIFS('Trades'!$AC$4:$AC$1003,$A125,'Trades'!$S$4:$S$1003,"&lt;0")=0,"—",SUMIFS('Trades'!$S$4:$S$1003,'Trades'!$AC$4:$AC$1003,$A125)/(COUNTIFS('Trades'!$AC$4:$AC$1003,$A125,'Trades'!$S$4:$S$1003,"&gt;=0")+COUNTIFS('Trades'!$AC$4:$AC$1003,$A125,'Trades'!$S$4:$S$1003,"&lt;0"))))</f>
        <v/>
      </c>
      <c r="F125" s="26" t="str">
        <f>IF($A125="","",B125-(COUNTIFS('Trades'!$AC$4:$AC$1003,$A125,'Trades'!$V$4:$V$1003,"",'Trades'!$R$4:$R$1003,"&gt;=0")+COUNTIFS('Trades'!$AC$4:$AC$1003,$A125,'Trades'!$V$4:$V$1003,"",'Trades'!$R$4:$R$1003,"&lt;0")))</f>
        <v/>
      </c>
      <c r="G125" s="28" t="str">
        <f>IF($A125="","",IF(F125=0,"—",D125-SUMIFS('Trades'!$R$4:$R$1003,'Trades'!$AC$4:$AC$1003,$A125,'Trades'!$V$4:$V$1003,"")))</f>
        <v/>
      </c>
    </row>
    <row r="126">
      <c r="A126" s="34" t="str">
        <f>IF(COUNT('Trades'!$AC$4:$AC$1003)=0,"",IF(MAX('Trades'!$AC$4:$AC$1003)-7*26&lt;MIN('Trades'!$AC$4:$AC$1003),"",MAX('Trades'!$AC$4:$AC$1003)-7*26))</f>
        <v/>
      </c>
      <c r="B126" s="26" t="str">
        <f>IF($A126="","",COUNTIFS('Trades'!$AC$4:$AC$1003,$A126,'Trades'!$R$4:$R$1003,"&gt;=0")+COUNTIFS('Trades'!$AC$4:$AC$1003,$A126,'Trades'!$R$4:$R$1003,"&lt;0"))</f>
        <v/>
      </c>
      <c r="C126" s="27" t="str">
        <f>IF($A126="","",IF(B126=0,"—",COUNTIFS('Trades'!$AC$4:$AC$1003,$A126,'Trades'!$R$4:$R$1003,"&gt;0")/B126))</f>
        <v/>
      </c>
      <c r="D126" s="28" t="str">
        <f>IF($A126="","",IF(B126=0,"—",SUMIFS('Trades'!$R$4:$R$1003,'Trades'!$AC$4:$AC$1003,$A126)))</f>
        <v/>
      </c>
      <c r="E126" s="31" t="str">
        <f>IF($A126="","",IF(COUNTIFS('Trades'!$AC$4:$AC$1003,$A126,'Trades'!$S$4:$S$1003,"&gt;=0")+COUNTIFS('Trades'!$AC$4:$AC$1003,$A126,'Trades'!$S$4:$S$1003,"&lt;0")=0,"—",SUMIFS('Trades'!$S$4:$S$1003,'Trades'!$AC$4:$AC$1003,$A126)/(COUNTIFS('Trades'!$AC$4:$AC$1003,$A126,'Trades'!$S$4:$S$1003,"&gt;=0")+COUNTIFS('Trades'!$AC$4:$AC$1003,$A126,'Trades'!$S$4:$S$1003,"&lt;0"))))</f>
        <v/>
      </c>
      <c r="F126" s="26" t="str">
        <f>IF($A126="","",B126-(COUNTIFS('Trades'!$AC$4:$AC$1003,$A126,'Trades'!$V$4:$V$1003,"",'Trades'!$R$4:$R$1003,"&gt;=0")+COUNTIFS('Trades'!$AC$4:$AC$1003,$A126,'Trades'!$V$4:$V$1003,"",'Trades'!$R$4:$R$1003,"&lt;0")))</f>
        <v/>
      </c>
      <c r="G126" s="28" t="str">
        <f>IF($A126="","",IF(F126=0,"—",D126-SUMIFS('Trades'!$R$4:$R$1003,'Trades'!$AC$4:$AC$1003,$A126,'Trades'!$V$4:$V$1003,"")))</f>
        <v/>
      </c>
    </row>
    <row r="127">
      <c r="A127" s="34" t="str">
        <f>IF(COUNT('Trades'!$AC$4:$AC$1003)=0,"",IF(MAX('Trades'!$AC$4:$AC$1003)-7*27&lt;MIN('Trades'!$AC$4:$AC$1003),"",MAX('Trades'!$AC$4:$AC$1003)-7*27))</f>
        <v/>
      </c>
      <c r="B127" s="26" t="str">
        <f>IF($A127="","",COUNTIFS('Trades'!$AC$4:$AC$1003,$A127,'Trades'!$R$4:$R$1003,"&gt;=0")+COUNTIFS('Trades'!$AC$4:$AC$1003,$A127,'Trades'!$R$4:$R$1003,"&lt;0"))</f>
        <v/>
      </c>
      <c r="C127" s="27" t="str">
        <f>IF($A127="","",IF(B127=0,"—",COUNTIFS('Trades'!$AC$4:$AC$1003,$A127,'Trades'!$R$4:$R$1003,"&gt;0")/B127))</f>
        <v/>
      </c>
      <c r="D127" s="28" t="str">
        <f>IF($A127="","",IF(B127=0,"—",SUMIFS('Trades'!$R$4:$R$1003,'Trades'!$AC$4:$AC$1003,$A127)))</f>
        <v/>
      </c>
      <c r="E127" s="31" t="str">
        <f>IF($A127="","",IF(COUNTIFS('Trades'!$AC$4:$AC$1003,$A127,'Trades'!$S$4:$S$1003,"&gt;=0")+COUNTIFS('Trades'!$AC$4:$AC$1003,$A127,'Trades'!$S$4:$S$1003,"&lt;0")=0,"—",SUMIFS('Trades'!$S$4:$S$1003,'Trades'!$AC$4:$AC$1003,$A127)/(COUNTIFS('Trades'!$AC$4:$AC$1003,$A127,'Trades'!$S$4:$S$1003,"&gt;=0")+COUNTIFS('Trades'!$AC$4:$AC$1003,$A127,'Trades'!$S$4:$S$1003,"&lt;0"))))</f>
        <v/>
      </c>
      <c r="F127" s="26" t="str">
        <f>IF($A127="","",B127-(COUNTIFS('Trades'!$AC$4:$AC$1003,$A127,'Trades'!$V$4:$V$1003,"",'Trades'!$R$4:$R$1003,"&gt;=0")+COUNTIFS('Trades'!$AC$4:$AC$1003,$A127,'Trades'!$V$4:$V$1003,"",'Trades'!$R$4:$R$1003,"&lt;0")))</f>
        <v/>
      </c>
      <c r="G127" s="28" t="str">
        <f>IF($A127="","",IF(F127=0,"—",D127-SUMIFS('Trades'!$R$4:$R$1003,'Trades'!$AC$4:$AC$1003,$A127,'Trades'!$V$4:$V$1003,"")))</f>
        <v/>
      </c>
    </row>
    <row r="128">
      <c r="A128" s="34" t="str">
        <f>IF(COUNT('Trades'!$AC$4:$AC$1003)=0,"",IF(MAX('Trades'!$AC$4:$AC$1003)-7*28&lt;MIN('Trades'!$AC$4:$AC$1003),"",MAX('Trades'!$AC$4:$AC$1003)-7*28))</f>
        <v/>
      </c>
      <c r="B128" s="26" t="str">
        <f>IF($A128="","",COUNTIFS('Trades'!$AC$4:$AC$1003,$A128,'Trades'!$R$4:$R$1003,"&gt;=0")+COUNTIFS('Trades'!$AC$4:$AC$1003,$A128,'Trades'!$R$4:$R$1003,"&lt;0"))</f>
        <v/>
      </c>
      <c r="C128" s="27" t="str">
        <f>IF($A128="","",IF(B128=0,"—",COUNTIFS('Trades'!$AC$4:$AC$1003,$A128,'Trades'!$R$4:$R$1003,"&gt;0")/B128))</f>
        <v/>
      </c>
      <c r="D128" s="28" t="str">
        <f>IF($A128="","",IF(B128=0,"—",SUMIFS('Trades'!$R$4:$R$1003,'Trades'!$AC$4:$AC$1003,$A128)))</f>
        <v/>
      </c>
      <c r="E128" s="31" t="str">
        <f>IF($A128="","",IF(COUNTIFS('Trades'!$AC$4:$AC$1003,$A128,'Trades'!$S$4:$S$1003,"&gt;=0")+COUNTIFS('Trades'!$AC$4:$AC$1003,$A128,'Trades'!$S$4:$S$1003,"&lt;0")=0,"—",SUMIFS('Trades'!$S$4:$S$1003,'Trades'!$AC$4:$AC$1003,$A128)/(COUNTIFS('Trades'!$AC$4:$AC$1003,$A128,'Trades'!$S$4:$S$1003,"&gt;=0")+COUNTIFS('Trades'!$AC$4:$AC$1003,$A128,'Trades'!$S$4:$S$1003,"&lt;0"))))</f>
        <v/>
      </c>
      <c r="F128" s="26" t="str">
        <f>IF($A128="","",B128-(COUNTIFS('Trades'!$AC$4:$AC$1003,$A128,'Trades'!$V$4:$V$1003,"",'Trades'!$R$4:$R$1003,"&gt;=0")+COUNTIFS('Trades'!$AC$4:$AC$1003,$A128,'Trades'!$V$4:$V$1003,"",'Trades'!$R$4:$R$1003,"&lt;0")))</f>
        <v/>
      </c>
      <c r="G128" s="28" t="str">
        <f>IF($A128="","",IF(F128=0,"—",D128-SUMIFS('Trades'!$R$4:$R$1003,'Trades'!$AC$4:$AC$1003,$A128,'Trades'!$V$4:$V$1003,"")))</f>
        <v/>
      </c>
    </row>
    <row r="129">
      <c r="A129" s="34" t="str">
        <f>IF(COUNT('Trades'!$AC$4:$AC$1003)=0,"",IF(MAX('Trades'!$AC$4:$AC$1003)-7*29&lt;MIN('Trades'!$AC$4:$AC$1003),"",MAX('Trades'!$AC$4:$AC$1003)-7*29))</f>
        <v/>
      </c>
      <c r="B129" s="26" t="str">
        <f>IF($A129="","",COUNTIFS('Trades'!$AC$4:$AC$1003,$A129,'Trades'!$R$4:$R$1003,"&gt;=0")+COUNTIFS('Trades'!$AC$4:$AC$1003,$A129,'Trades'!$R$4:$R$1003,"&lt;0"))</f>
        <v/>
      </c>
      <c r="C129" s="27" t="str">
        <f>IF($A129="","",IF(B129=0,"—",COUNTIFS('Trades'!$AC$4:$AC$1003,$A129,'Trades'!$R$4:$R$1003,"&gt;0")/B129))</f>
        <v/>
      </c>
      <c r="D129" s="28" t="str">
        <f>IF($A129="","",IF(B129=0,"—",SUMIFS('Trades'!$R$4:$R$1003,'Trades'!$AC$4:$AC$1003,$A129)))</f>
        <v/>
      </c>
      <c r="E129" s="31" t="str">
        <f>IF($A129="","",IF(COUNTIFS('Trades'!$AC$4:$AC$1003,$A129,'Trades'!$S$4:$S$1003,"&gt;=0")+COUNTIFS('Trades'!$AC$4:$AC$1003,$A129,'Trades'!$S$4:$S$1003,"&lt;0")=0,"—",SUMIFS('Trades'!$S$4:$S$1003,'Trades'!$AC$4:$AC$1003,$A129)/(COUNTIFS('Trades'!$AC$4:$AC$1003,$A129,'Trades'!$S$4:$S$1003,"&gt;=0")+COUNTIFS('Trades'!$AC$4:$AC$1003,$A129,'Trades'!$S$4:$S$1003,"&lt;0"))))</f>
        <v/>
      </c>
      <c r="F129" s="26" t="str">
        <f>IF($A129="","",B129-(COUNTIFS('Trades'!$AC$4:$AC$1003,$A129,'Trades'!$V$4:$V$1003,"",'Trades'!$R$4:$R$1003,"&gt;=0")+COUNTIFS('Trades'!$AC$4:$AC$1003,$A129,'Trades'!$V$4:$V$1003,"",'Trades'!$R$4:$R$1003,"&lt;0")))</f>
        <v/>
      </c>
      <c r="G129" s="28" t="str">
        <f>IF($A129="","",IF(F129=0,"—",D129-SUMIFS('Trades'!$R$4:$R$1003,'Trades'!$AC$4:$AC$1003,$A129,'Trades'!$V$4:$V$1003,"")))</f>
        <v/>
      </c>
    </row>
    <row r="130">
      <c r="A130" s="34" t="str">
        <f>IF(COUNT('Trades'!$AC$4:$AC$1003)=0,"",IF(MAX('Trades'!$AC$4:$AC$1003)-7*30&lt;MIN('Trades'!$AC$4:$AC$1003),"",MAX('Trades'!$AC$4:$AC$1003)-7*30))</f>
        <v/>
      </c>
      <c r="B130" s="26" t="str">
        <f>IF($A130="","",COUNTIFS('Trades'!$AC$4:$AC$1003,$A130,'Trades'!$R$4:$R$1003,"&gt;=0")+COUNTIFS('Trades'!$AC$4:$AC$1003,$A130,'Trades'!$R$4:$R$1003,"&lt;0"))</f>
        <v/>
      </c>
      <c r="C130" s="27" t="str">
        <f>IF($A130="","",IF(B130=0,"—",COUNTIFS('Trades'!$AC$4:$AC$1003,$A130,'Trades'!$R$4:$R$1003,"&gt;0")/B130))</f>
        <v/>
      </c>
      <c r="D130" s="28" t="str">
        <f>IF($A130="","",IF(B130=0,"—",SUMIFS('Trades'!$R$4:$R$1003,'Trades'!$AC$4:$AC$1003,$A130)))</f>
        <v/>
      </c>
      <c r="E130" s="31" t="str">
        <f>IF($A130="","",IF(COUNTIFS('Trades'!$AC$4:$AC$1003,$A130,'Trades'!$S$4:$S$1003,"&gt;=0")+COUNTIFS('Trades'!$AC$4:$AC$1003,$A130,'Trades'!$S$4:$S$1003,"&lt;0")=0,"—",SUMIFS('Trades'!$S$4:$S$1003,'Trades'!$AC$4:$AC$1003,$A130)/(COUNTIFS('Trades'!$AC$4:$AC$1003,$A130,'Trades'!$S$4:$S$1003,"&gt;=0")+COUNTIFS('Trades'!$AC$4:$AC$1003,$A130,'Trades'!$S$4:$S$1003,"&lt;0"))))</f>
        <v/>
      </c>
      <c r="F130" s="26" t="str">
        <f>IF($A130="","",B130-(COUNTIFS('Trades'!$AC$4:$AC$1003,$A130,'Trades'!$V$4:$V$1003,"",'Trades'!$R$4:$R$1003,"&gt;=0")+COUNTIFS('Trades'!$AC$4:$AC$1003,$A130,'Trades'!$V$4:$V$1003,"",'Trades'!$R$4:$R$1003,"&lt;0")))</f>
        <v/>
      </c>
      <c r="G130" s="28" t="str">
        <f>IF($A130="","",IF(F130=0,"—",D130-SUMIFS('Trades'!$R$4:$R$1003,'Trades'!$AC$4:$AC$1003,$A130,'Trades'!$V$4:$V$1003,"")))</f>
        <v/>
      </c>
    </row>
    <row r="131">
      <c r="A131" s="34" t="str">
        <f>IF(COUNT('Trades'!$AC$4:$AC$1003)=0,"",IF(MAX('Trades'!$AC$4:$AC$1003)-7*31&lt;MIN('Trades'!$AC$4:$AC$1003),"",MAX('Trades'!$AC$4:$AC$1003)-7*31))</f>
        <v/>
      </c>
      <c r="B131" s="26" t="str">
        <f>IF($A131="","",COUNTIFS('Trades'!$AC$4:$AC$1003,$A131,'Trades'!$R$4:$R$1003,"&gt;=0")+COUNTIFS('Trades'!$AC$4:$AC$1003,$A131,'Trades'!$R$4:$R$1003,"&lt;0"))</f>
        <v/>
      </c>
      <c r="C131" s="27" t="str">
        <f>IF($A131="","",IF(B131=0,"—",COUNTIFS('Trades'!$AC$4:$AC$1003,$A131,'Trades'!$R$4:$R$1003,"&gt;0")/B131))</f>
        <v/>
      </c>
      <c r="D131" s="28" t="str">
        <f>IF($A131="","",IF(B131=0,"—",SUMIFS('Trades'!$R$4:$R$1003,'Trades'!$AC$4:$AC$1003,$A131)))</f>
        <v/>
      </c>
      <c r="E131" s="31" t="str">
        <f>IF($A131="","",IF(COUNTIFS('Trades'!$AC$4:$AC$1003,$A131,'Trades'!$S$4:$S$1003,"&gt;=0")+COUNTIFS('Trades'!$AC$4:$AC$1003,$A131,'Trades'!$S$4:$S$1003,"&lt;0")=0,"—",SUMIFS('Trades'!$S$4:$S$1003,'Trades'!$AC$4:$AC$1003,$A131)/(COUNTIFS('Trades'!$AC$4:$AC$1003,$A131,'Trades'!$S$4:$S$1003,"&gt;=0")+COUNTIFS('Trades'!$AC$4:$AC$1003,$A131,'Trades'!$S$4:$S$1003,"&lt;0"))))</f>
        <v/>
      </c>
      <c r="F131" s="26" t="str">
        <f>IF($A131="","",B131-(COUNTIFS('Trades'!$AC$4:$AC$1003,$A131,'Trades'!$V$4:$V$1003,"",'Trades'!$R$4:$R$1003,"&gt;=0")+COUNTIFS('Trades'!$AC$4:$AC$1003,$A131,'Trades'!$V$4:$V$1003,"",'Trades'!$R$4:$R$1003,"&lt;0")))</f>
        <v/>
      </c>
      <c r="G131" s="28" t="str">
        <f>IF($A131="","",IF(F131=0,"—",D131-SUMIFS('Trades'!$R$4:$R$1003,'Trades'!$AC$4:$AC$1003,$A131,'Trades'!$V$4:$V$1003,"")))</f>
        <v/>
      </c>
    </row>
    <row r="132">
      <c r="A132" s="34" t="str">
        <f>IF(COUNT('Trades'!$AC$4:$AC$1003)=0,"",IF(MAX('Trades'!$AC$4:$AC$1003)-7*32&lt;MIN('Trades'!$AC$4:$AC$1003),"",MAX('Trades'!$AC$4:$AC$1003)-7*32))</f>
        <v/>
      </c>
      <c r="B132" s="26" t="str">
        <f>IF($A132="","",COUNTIFS('Trades'!$AC$4:$AC$1003,$A132,'Trades'!$R$4:$R$1003,"&gt;=0")+COUNTIFS('Trades'!$AC$4:$AC$1003,$A132,'Trades'!$R$4:$R$1003,"&lt;0"))</f>
        <v/>
      </c>
      <c r="C132" s="27" t="str">
        <f>IF($A132="","",IF(B132=0,"—",COUNTIFS('Trades'!$AC$4:$AC$1003,$A132,'Trades'!$R$4:$R$1003,"&gt;0")/B132))</f>
        <v/>
      </c>
      <c r="D132" s="28" t="str">
        <f>IF($A132="","",IF(B132=0,"—",SUMIFS('Trades'!$R$4:$R$1003,'Trades'!$AC$4:$AC$1003,$A132)))</f>
        <v/>
      </c>
      <c r="E132" s="31" t="str">
        <f>IF($A132="","",IF(COUNTIFS('Trades'!$AC$4:$AC$1003,$A132,'Trades'!$S$4:$S$1003,"&gt;=0")+COUNTIFS('Trades'!$AC$4:$AC$1003,$A132,'Trades'!$S$4:$S$1003,"&lt;0")=0,"—",SUMIFS('Trades'!$S$4:$S$1003,'Trades'!$AC$4:$AC$1003,$A132)/(COUNTIFS('Trades'!$AC$4:$AC$1003,$A132,'Trades'!$S$4:$S$1003,"&gt;=0")+COUNTIFS('Trades'!$AC$4:$AC$1003,$A132,'Trades'!$S$4:$S$1003,"&lt;0"))))</f>
        <v/>
      </c>
      <c r="F132" s="26" t="str">
        <f>IF($A132="","",B132-(COUNTIFS('Trades'!$AC$4:$AC$1003,$A132,'Trades'!$V$4:$V$1003,"",'Trades'!$R$4:$R$1003,"&gt;=0")+COUNTIFS('Trades'!$AC$4:$AC$1003,$A132,'Trades'!$V$4:$V$1003,"",'Trades'!$R$4:$R$1003,"&lt;0")))</f>
        <v/>
      </c>
      <c r="G132" s="28" t="str">
        <f>IF($A132="","",IF(F132=0,"—",D132-SUMIFS('Trades'!$R$4:$R$1003,'Trades'!$AC$4:$AC$1003,$A132,'Trades'!$V$4:$V$1003,"")))</f>
        <v/>
      </c>
    </row>
    <row r="133">
      <c r="A133" s="34" t="str">
        <f>IF(COUNT('Trades'!$AC$4:$AC$1003)=0,"",IF(MAX('Trades'!$AC$4:$AC$1003)-7*33&lt;MIN('Trades'!$AC$4:$AC$1003),"",MAX('Trades'!$AC$4:$AC$1003)-7*33))</f>
        <v/>
      </c>
      <c r="B133" s="26" t="str">
        <f>IF($A133="","",COUNTIFS('Trades'!$AC$4:$AC$1003,$A133,'Trades'!$R$4:$R$1003,"&gt;=0")+COUNTIFS('Trades'!$AC$4:$AC$1003,$A133,'Trades'!$R$4:$R$1003,"&lt;0"))</f>
        <v/>
      </c>
      <c r="C133" s="27" t="str">
        <f>IF($A133="","",IF(B133=0,"—",COUNTIFS('Trades'!$AC$4:$AC$1003,$A133,'Trades'!$R$4:$R$1003,"&gt;0")/B133))</f>
        <v/>
      </c>
      <c r="D133" s="28" t="str">
        <f>IF($A133="","",IF(B133=0,"—",SUMIFS('Trades'!$R$4:$R$1003,'Trades'!$AC$4:$AC$1003,$A133)))</f>
        <v/>
      </c>
      <c r="E133" s="31" t="str">
        <f>IF($A133="","",IF(COUNTIFS('Trades'!$AC$4:$AC$1003,$A133,'Trades'!$S$4:$S$1003,"&gt;=0")+COUNTIFS('Trades'!$AC$4:$AC$1003,$A133,'Trades'!$S$4:$S$1003,"&lt;0")=0,"—",SUMIFS('Trades'!$S$4:$S$1003,'Trades'!$AC$4:$AC$1003,$A133)/(COUNTIFS('Trades'!$AC$4:$AC$1003,$A133,'Trades'!$S$4:$S$1003,"&gt;=0")+COUNTIFS('Trades'!$AC$4:$AC$1003,$A133,'Trades'!$S$4:$S$1003,"&lt;0"))))</f>
        <v/>
      </c>
      <c r="F133" s="26" t="str">
        <f>IF($A133="","",B133-(COUNTIFS('Trades'!$AC$4:$AC$1003,$A133,'Trades'!$V$4:$V$1003,"",'Trades'!$R$4:$R$1003,"&gt;=0")+COUNTIFS('Trades'!$AC$4:$AC$1003,$A133,'Trades'!$V$4:$V$1003,"",'Trades'!$R$4:$R$1003,"&lt;0")))</f>
        <v/>
      </c>
      <c r="G133" s="28" t="str">
        <f>IF($A133="","",IF(F133=0,"—",D133-SUMIFS('Trades'!$R$4:$R$1003,'Trades'!$AC$4:$AC$1003,$A133,'Trades'!$V$4:$V$1003,"")))</f>
        <v/>
      </c>
    </row>
    <row r="134">
      <c r="A134" s="34" t="str">
        <f>IF(COUNT('Trades'!$AC$4:$AC$1003)=0,"",IF(MAX('Trades'!$AC$4:$AC$1003)-7*34&lt;MIN('Trades'!$AC$4:$AC$1003),"",MAX('Trades'!$AC$4:$AC$1003)-7*34))</f>
        <v/>
      </c>
      <c r="B134" s="26" t="str">
        <f>IF($A134="","",COUNTIFS('Trades'!$AC$4:$AC$1003,$A134,'Trades'!$R$4:$R$1003,"&gt;=0")+COUNTIFS('Trades'!$AC$4:$AC$1003,$A134,'Trades'!$R$4:$R$1003,"&lt;0"))</f>
        <v/>
      </c>
      <c r="C134" s="27" t="str">
        <f>IF($A134="","",IF(B134=0,"—",COUNTIFS('Trades'!$AC$4:$AC$1003,$A134,'Trades'!$R$4:$R$1003,"&gt;0")/B134))</f>
        <v/>
      </c>
      <c r="D134" s="28" t="str">
        <f>IF($A134="","",IF(B134=0,"—",SUMIFS('Trades'!$R$4:$R$1003,'Trades'!$AC$4:$AC$1003,$A134)))</f>
        <v/>
      </c>
      <c r="E134" s="31" t="str">
        <f>IF($A134="","",IF(COUNTIFS('Trades'!$AC$4:$AC$1003,$A134,'Trades'!$S$4:$S$1003,"&gt;=0")+COUNTIFS('Trades'!$AC$4:$AC$1003,$A134,'Trades'!$S$4:$S$1003,"&lt;0")=0,"—",SUMIFS('Trades'!$S$4:$S$1003,'Trades'!$AC$4:$AC$1003,$A134)/(COUNTIFS('Trades'!$AC$4:$AC$1003,$A134,'Trades'!$S$4:$S$1003,"&gt;=0")+COUNTIFS('Trades'!$AC$4:$AC$1003,$A134,'Trades'!$S$4:$S$1003,"&lt;0"))))</f>
        <v/>
      </c>
      <c r="F134" s="26" t="str">
        <f>IF($A134="","",B134-(COUNTIFS('Trades'!$AC$4:$AC$1003,$A134,'Trades'!$V$4:$V$1003,"",'Trades'!$R$4:$R$1003,"&gt;=0")+COUNTIFS('Trades'!$AC$4:$AC$1003,$A134,'Trades'!$V$4:$V$1003,"",'Trades'!$R$4:$R$1003,"&lt;0")))</f>
        <v/>
      </c>
      <c r="G134" s="28" t="str">
        <f>IF($A134="","",IF(F134=0,"—",D134-SUMIFS('Trades'!$R$4:$R$1003,'Trades'!$AC$4:$AC$1003,$A134,'Trades'!$V$4:$V$1003,"")))</f>
        <v/>
      </c>
    </row>
    <row r="135">
      <c r="A135" s="34" t="str">
        <f>IF(COUNT('Trades'!$AC$4:$AC$1003)=0,"",IF(MAX('Trades'!$AC$4:$AC$1003)-7*35&lt;MIN('Trades'!$AC$4:$AC$1003),"",MAX('Trades'!$AC$4:$AC$1003)-7*35))</f>
        <v/>
      </c>
      <c r="B135" s="26" t="str">
        <f>IF($A135="","",COUNTIFS('Trades'!$AC$4:$AC$1003,$A135,'Trades'!$R$4:$R$1003,"&gt;=0")+COUNTIFS('Trades'!$AC$4:$AC$1003,$A135,'Trades'!$R$4:$R$1003,"&lt;0"))</f>
        <v/>
      </c>
      <c r="C135" s="27" t="str">
        <f>IF($A135="","",IF(B135=0,"—",COUNTIFS('Trades'!$AC$4:$AC$1003,$A135,'Trades'!$R$4:$R$1003,"&gt;0")/B135))</f>
        <v/>
      </c>
      <c r="D135" s="28" t="str">
        <f>IF($A135="","",IF(B135=0,"—",SUMIFS('Trades'!$R$4:$R$1003,'Trades'!$AC$4:$AC$1003,$A135)))</f>
        <v/>
      </c>
      <c r="E135" s="31" t="str">
        <f>IF($A135="","",IF(COUNTIFS('Trades'!$AC$4:$AC$1003,$A135,'Trades'!$S$4:$S$1003,"&gt;=0")+COUNTIFS('Trades'!$AC$4:$AC$1003,$A135,'Trades'!$S$4:$S$1003,"&lt;0")=0,"—",SUMIFS('Trades'!$S$4:$S$1003,'Trades'!$AC$4:$AC$1003,$A135)/(COUNTIFS('Trades'!$AC$4:$AC$1003,$A135,'Trades'!$S$4:$S$1003,"&gt;=0")+COUNTIFS('Trades'!$AC$4:$AC$1003,$A135,'Trades'!$S$4:$S$1003,"&lt;0"))))</f>
        <v/>
      </c>
      <c r="F135" s="26" t="str">
        <f>IF($A135="","",B135-(COUNTIFS('Trades'!$AC$4:$AC$1003,$A135,'Trades'!$V$4:$V$1003,"",'Trades'!$R$4:$R$1003,"&gt;=0")+COUNTIFS('Trades'!$AC$4:$AC$1003,$A135,'Trades'!$V$4:$V$1003,"",'Trades'!$R$4:$R$1003,"&lt;0")))</f>
        <v/>
      </c>
      <c r="G135" s="28" t="str">
        <f>IF($A135="","",IF(F135=0,"—",D135-SUMIFS('Trades'!$R$4:$R$1003,'Trades'!$AC$4:$AC$1003,$A135,'Trades'!$V$4:$V$1003,"")))</f>
        <v/>
      </c>
    </row>
    <row r="136">
      <c r="A136" s="34" t="str">
        <f>IF(COUNT('Trades'!$AC$4:$AC$1003)=0,"",IF(MAX('Trades'!$AC$4:$AC$1003)-7*36&lt;MIN('Trades'!$AC$4:$AC$1003),"",MAX('Trades'!$AC$4:$AC$1003)-7*36))</f>
        <v/>
      </c>
      <c r="B136" s="26" t="str">
        <f>IF($A136="","",COUNTIFS('Trades'!$AC$4:$AC$1003,$A136,'Trades'!$R$4:$R$1003,"&gt;=0")+COUNTIFS('Trades'!$AC$4:$AC$1003,$A136,'Trades'!$R$4:$R$1003,"&lt;0"))</f>
        <v/>
      </c>
      <c r="C136" s="27" t="str">
        <f>IF($A136="","",IF(B136=0,"—",COUNTIFS('Trades'!$AC$4:$AC$1003,$A136,'Trades'!$R$4:$R$1003,"&gt;0")/B136))</f>
        <v/>
      </c>
      <c r="D136" s="28" t="str">
        <f>IF($A136="","",IF(B136=0,"—",SUMIFS('Trades'!$R$4:$R$1003,'Trades'!$AC$4:$AC$1003,$A136)))</f>
        <v/>
      </c>
      <c r="E136" s="31" t="str">
        <f>IF($A136="","",IF(COUNTIFS('Trades'!$AC$4:$AC$1003,$A136,'Trades'!$S$4:$S$1003,"&gt;=0")+COUNTIFS('Trades'!$AC$4:$AC$1003,$A136,'Trades'!$S$4:$S$1003,"&lt;0")=0,"—",SUMIFS('Trades'!$S$4:$S$1003,'Trades'!$AC$4:$AC$1003,$A136)/(COUNTIFS('Trades'!$AC$4:$AC$1003,$A136,'Trades'!$S$4:$S$1003,"&gt;=0")+COUNTIFS('Trades'!$AC$4:$AC$1003,$A136,'Trades'!$S$4:$S$1003,"&lt;0"))))</f>
        <v/>
      </c>
      <c r="F136" s="26" t="str">
        <f>IF($A136="","",B136-(COUNTIFS('Trades'!$AC$4:$AC$1003,$A136,'Trades'!$V$4:$V$1003,"",'Trades'!$R$4:$R$1003,"&gt;=0")+COUNTIFS('Trades'!$AC$4:$AC$1003,$A136,'Trades'!$V$4:$V$1003,"",'Trades'!$R$4:$R$1003,"&lt;0")))</f>
        <v/>
      </c>
      <c r="G136" s="28" t="str">
        <f>IF($A136="","",IF(F136=0,"—",D136-SUMIFS('Trades'!$R$4:$R$1003,'Trades'!$AC$4:$AC$1003,$A136,'Trades'!$V$4:$V$1003,"")))</f>
        <v/>
      </c>
    </row>
    <row r="137">
      <c r="A137" s="34" t="str">
        <f>IF(COUNT('Trades'!$AC$4:$AC$1003)=0,"",IF(MAX('Trades'!$AC$4:$AC$1003)-7*37&lt;MIN('Trades'!$AC$4:$AC$1003),"",MAX('Trades'!$AC$4:$AC$1003)-7*37))</f>
        <v/>
      </c>
      <c r="B137" s="26" t="str">
        <f>IF($A137="","",COUNTIFS('Trades'!$AC$4:$AC$1003,$A137,'Trades'!$R$4:$R$1003,"&gt;=0")+COUNTIFS('Trades'!$AC$4:$AC$1003,$A137,'Trades'!$R$4:$R$1003,"&lt;0"))</f>
        <v/>
      </c>
      <c r="C137" s="27" t="str">
        <f>IF($A137="","",IF(B137=0,"—",COUNTIFS('Trades'!$AC$4:$AC$1003,$A137,'Trades'!$R$4:$R$1003,"&gt;0")/B137))</f>
        <v/>
      </c>
      <c r="D137" s="28" t="str">
        <f>IF($A137="","",IF(B137=0,"—",SUMIFS('Trades'!$R$4:$R$1003,'Trades'!$AC$4:$AC$1003,$A137)))</f>
        <v/>
      </c>
      <c r="E137" s="31" t="str">
        <f>IF($A137="","",IF(COUNTIFS('Trades'!$AC$4:$AC$1003,$A137,'Trades'!$S$4:$S$1003,"&gt;=0")+COUNTIFS('Trades'!$AC$4:$AC$1003,$A137,'Trades'!$S$4:$S$1003,"&lt;0")=0,"—",SUMIFS('Trades'!$S$4:$S$1003,'Trades'!$AC$4:$AC$1003,$A137)/(COUNTIFS('Trades'!$AC$4:$AC$1003,$A137,'Trades'!$S$4:$S$1003,"&gt;=0")+COUNTIFS('Trades'!$AC$4:$AC$1003,$A137,'Trades'!$S$4:$S$1003,"&lt;0"))))</f>
        <v/>
      </c>
      <c r="F137" s="26" t="str">
        <f>IF($A137="","",B137-(COUNTIFS('Trades'!$AC$4:$AC$1003,$A137,'Trades'!$V$4:$V$1003,"",'Trades'!$R$4:$R$1003,"&gt;=0")+COUNTIFS('Trades'!$AC$4:$AC$1003,$A137,'Trades'!$V$4:$V$1003,"",'Trades'!$R$4:$R$1003,"&lt;0")))</f>
        <v/>
      </c>
      <c r="G137" s="28" t="str">
        <f>IF($A137="","",IF(F137=0,"—",D137-SUMIFS('Trades'!$R$4:$R$1003,'Trades'!$AC$4:$AC$1003,$A137,'Trades'!$V$4:$V$1003,"")))</f>
        <v/>
      </c>
    </row>
    <row r="138">
      <c r="A138" s="34" t="str">
        <f>IF(COUNT('Trades'!$AC$4:$AC$1003)=0,"",IF(MAX('Trades'!$AC$4:$AC$1003)-7*38&lt;MIN('Trades'!$AC$4:$AC$1003),"",MAX('Trades'!$AC$4:$AC$1003)-7*38))</f>
        <v/>
      </c>
      <c r="B138" s="26" t="str">
        <f>IF($A138="","",COUNTIFS('Trades'!$AC$4:$AC$1003,$A138,'Trades'!$R$4:$R$1003,"&gt;=0")+COUNTIFS('Trades'!$AC$4:$AC$1003,$A138,'Trades'!$R$4:$R$1003,"&lt;0"))</f>
        <v/>
      </c>
      <c r="C138" s="27" t="str">
        <f>IF($A138="","",IF(B138=0,"—",COUNTIFS('Trades'!$AC$4:$AC$1003,$A138,'Trades'!$R$4:$R$1003,"&gt;0")/B138))</f>
        <v/>
      </c>
      <c r="D138" s="28" t="str">
        <f>IF($A138="","",IF(B138=0,"—",SUMIFS('Trades'!$R$4:$R$1003,'Trades'!$AC$4:$AC$1003,$A138)))</f>
        <v/>
      </c>
      <c r="E138" s="31" t="str">
        <f>IF($A138="","",IF(COUNTIFS('Trades'!$AC$4:$AC$1003,$A138,'Trades'!$S$4:$S$1003,"&gt;=0")+COUNTIFS('Trades'!$AC$4:$AC$1003,$A138,'Trades'!$S$4:$S$1003,"&lt;0")=0,"—",SUMIFS('Trades'!$S$4:$S$1003,'Trades'!$AC$4:$AC$1003,$A138)/(COUNTIFS('Trades'!$AC$4:$AC$1003,$A138,'Trades'!$S$4:$S$1003,"&gt;=0")+COUNTIFS('Trades'!$AC$4:$AC$1003,$A138,'Trades'!$S$4:$S$1003,"&lt;0"))))</f>
        <v/>
      </c>
      <c r="F138" s="26" t="str">
        <f>IF($A138="","",B138-(COUNTIFS('Trades'!$AC$4:$AC$1003,$A138,'Trades'!$V$4:$V$1003,"",'Trades'!$R$4:$R$1003,"&gt;=0")+COUNTIFS('Trades'!$AC$4:$AC$1003,$A138,'Trades'!$V$4:$V$1003,"",'Trades'!$R$4:$R$1003,"&lt;0")))</f>
        <v/>
      </c>
      <c r="G138" s="28" t="str">
        <f>IF($A138="","",IF(F138=0,"—",D138-SUMIFS('Trades'!$R$4:$R$1003,'Trades'!$AC$4:$AC$1003,$A138,'Trades'!$V$4:$V$1003,"")))</f>
        <v/>
      </c>
    </row>
    <row r="139">
      <c r="A139" s="34" t="str">
        <f>IF(COUNT('Trades'!$AC$4:$AC$1003)=0,"",IF(MAX('Trades'!$AC$4:$AC$1003)-7*39&lt;MIN('Trades'!$AC$4:$AC$1003),"",MAX('Trades'!$AC$4:$AC$1003)-7*39))</f>
        <v/>
      </c>
      <c r="B139" s="26" t="str">
        <f>IF($A139="","",COUNTIFS('Trades'!$AC$4:$AC$1003,$A139,'Trades'!$R$4:$R$1003,"&gt;=0")+COUNTIFS('Trades'!$AC$4:$AC$1003,$A139,'Trades'!$R$4:$R$1003,"&lt;0"))</f>
        <v/>
      </c>
      <c r="C139" s="27" t="str">
        <f>IF($A139="","",IF(B139=0,"—",COUNTIFS('Trades'!$AC$4:$AC$1003,$A139,'Trades'!$R$4:$R$1003,"&gt;0")/B139))</f>
        <v/>
      </c>
      <c r="D139" s="28" t="str">
        <f>IF($A139="","",IF(B139=0,"—",SUMIFS('Trades'!$R$4:$R$1003,'Trades'!$AC$4:$AC$1003,$A139)))</f>
        <v/>
      </c>
      <c r="E139" s="31" t="str">
        <f>IF($A139="","",IF(COUNTIFS('Trades'!$AC$4:$AC$1003,$A139,'Trades'!$S$4:$S$1003,"&gt;=0")+COUNTIFS('Trades'!$AC$4:$AC$1003,$A139,'Trades'!$S$4:$S$1003,"&lt;0")=0,"—",SUMIFS('Trades'!$S$4:$S$1003,'Trades'!$AC$4:$AC$1003,$A139)/(COUNTIFS('Trades'!$AC$4:$AC$1003,$A139,'Trades'!$S$4:$S$1003,"&gt;=0")+COUNTIFS('Trades'!$AC$4:$AC$1003,$A139,'Trades'!$S$4:$S$1003,"&lt;0"))))</f>
        <v/>
      </c>
      <c r="F139" s="26" t="str">
        <f>IF($A139="","",B139-(COUNTIFS('Trades'!$AC$4:$AC$1003,$A139,'Trades'!$V$4:$V$1003,"",'Trades'!$R$4:$R$1003,"&gt;=0")+COUNTIFS('Trades'!$AC$4:$AC$1003,$A139,'Trades'!$V$4:$V$1003,"",'Trades'!$R$4:$R$1003,"&lt;0")))</f>
        <v/>
      </c>
      <c r="G139" s="28" t="str">
        <f>IF($A139="","",IF(F139=0,"—",D139-SUMIFS('Trades'!$R$4:$R$1003,'Trades'!$AC$4:$AC$1003,$A139,'Trades'!$V$4:$V$1003,"")))</f>
        <v/>
      </c>
    </row>
    <row r="140">
      <c r="A140" s="34" t="str">
        <f>IF(COUNT('Trades'!$AC$4:$AC$1003)=0,"",IF(MAX('Trades'!$AC$4:$AC$1003)-7*40&lt;MIN('Trades'!$AC$4:$AC$1003),"",MAX('Trades'!$AC$4:$AC$1003)-7*40))</f>
        <v/>
      </c>
      <c r="B140" s="26" t="str">
        <f>IF($A140="","",COUNTIFS('Trades'!$AC$4:$AC$1003,$A140,'Trades'!$R$4:$R$1003,"&gt;=0")+COUNTIFS('Trades'!$AC$4:$AC$1003,$A140,'Trades'!$R$4:$R$1003,"&lt;0"))</f>
        <v/>
      </c>
      <c r="C140" s="27" t="str">
        <f>IF($A140="","",IF(B140=0,"—",COUNTIFS('Trades'!$AC$4:$AC$1003,$A140,'Trades'!$R$4:$R$1003,"&gt;0")/B140))</f>
        <v/>
      </c>
      <c r="D140" s="28" t="str">
        <f>IF($A140="","",IF(B140=0,"—",SUMIFS('Trades'!$R$4:$R$1003,'Trades'!$AC$4:$AC$1003,$A140)))</f>
        <v/>
      </c>
      <c r="E140" s="31" t="str">
        <f>IF($A140="","",IF(COUNTIFS('Trades'!$AC$4:$AC$1003,$A140,'Trades'!$S$4:$S$1003,"&gt;=0")+COUNTIFS('Trades'!$AC$4:$AC$1003,$A140,'Trades'!$S$4:$S$1003,"&lt;0")=0,"—",SUMIFS('Trades'!$S$4:$S$1003,'Trades'!$AC$4:$AC$1003,$A140)/(COUNTIFS('Trades'!$AC$4:$AC$1003,$A140,'Trades'!$S$4:$S$1003,"&gt;=0")+COUNTIFS('Trades'!$AC$4:$AC$1003,$A140,'Trades'!$S$4:$S$1003,"&lt;0"))))</f>
        <v/>
      </c>
      <c r="F140" s="26" t="str">
        <f>IF($A140="","",B140-(COUNTIFS('Trades'!$AC$4:$AC$1003,$A140,'Trades'!$V$4:$V$1003,"",'Trades'!$R$4:$R$1003,"&gt;=0")+COUNTIFS('Trades'!$AC$4:$AC$1003,$A140,'Trades'!$V$4:$V$1003,"",'Trades'!$R$4:$R$1003,"&lt;0")))</f>
        <v/>
      </c>
      <c r="G140" s="28" t="str">
        <f>IF($A140="","",IF(F140=0,"—",D140-SUMIFS('Trades'!$R$4:$R$1003,'Trades'!$AC$4:$AC$1003,$A140,'Trades'!$V$4:$V$1003,"")))</f>
        <v/>
      </c>
    </row>
    <row r="141">
      <c r="A141" s="34" t="str">
        <f>IF(COUNT('Trades'!$AC$4:$AC$1003)=0,"",IF(MAX('Trades'!$AC$4:$AC$1003)-7*41&lt;MIN('Trades'!$AC$4:$AC$1003),"",MAX('Trades'!$AC$4:$AC$1003)-7*41))</f>
        <v/>
      </c>
      <c r="B141" s="26" t="str">
        <f>IF($A141="","",COUNTIFS('Trades'!$AC$4:$AC$1003,$A141,'Trades'!$R$4:$R$1003,"&gt;=0")+COUNTIFS('Trades'!$AC$4:$AC$1003,$A141,'Trades'!$R$4:$R$1003,"&lt;0"))</f>
        <v/>
      </c>
      <c r="C141" s="27" t="str">
        <f>IF($A141="","",IF(B141=0,"—",COUNTIFS('Trades'!$AC$4:$AC$1003,$A141,'Trades'!$R$4:$R$1003,"&gt;0")/B141))</f>
        <v/>
      </c>
      <c r="D141" s="28" t="str">
        <f>IF($A141="","",IF(B141=0,"—",SUMIFS('Trades'!$R$4:$R$1003,'Trades'!$AC$4:$AC$1003,$A141)))</f>
        <v/>
      </c>
      <c r="E141" s="31" t="str">
        <f>IF($A141="","",IF(COUNTIFS('Trades'!$AC$4:$AC$1003,$A141,'Trades'!$S$4:$S$1003,"&gt;=0")+COUNTIFS('Trades'!$AC$4:$AC$1003,$A141,'Trades'!$S$4:$S$1003,"&lt;0")=0,"—",SUMIFS('Trades'!$S$4:$S$1003,'Trades'!$AC$4:$AC$1003,$A141)/(COUNTIFS('Trades'!$AC$4:$AC$1003,$A141,'Trades'!$S$4:$S$1003,"&gt;=0")+COUNTIFS('Trades'!$AC$4:$AC$1003,$A141,'Trades'!$S$4:$S$1003,"&lt;0"))))</f>
        <v/>
      </c>
      <c r="F141" s="26" t="str">
        <f>IF($A141="","",B141-(COUNTIFS('Trades'!$AC$4:$AC$1003,$A141,'Trades'!$V$4:$V$1003,"",'Trades'!$R$4:$R$1003,"&gt;=0")+COUNTIFS('Trades'!$AC$4:$AC$1003,$A141,'Trades'!$V$4:$V$1003,"",'Trades'!$R$4:$R$1003,"&lt;0")))</f>
        <v/>
      </c>
      <c r="G141" s="28" t="str">
        <f>IF($A141="","",IF(F141=0,"—",D141-SUMIFS('Trades'!$R$4:$R$1003,'Trades'!$AC$4:$AC$1003,$A141,'Trades'!$V$4:$V$1003,"")))</f>
        <v/>
      </c>
    </row>
    <row r="142">
      <c r="A142" s="34" t="str">
        <f>IF(COUNT('Trades'!$AC$4:$AC$1003)=0,"",IF(MAX('Trades'!$AC$4:$AC$1003)-7*42&lt;MIN('Trades'!$AC$4:$AC$1003),"",MAX('Trades'!$AC$4:$AC$1003)-7*42))</f>
        <v/>
      </c>
      <c r="B142" s="26" t="str">
        <f>IF($A142="","",COUNTIFS('Trades'!$AC$4:$AC$1003,$A142,'Trades'!$R$4:$R$1003,"&gt;=0")+COUNTIFS('Trades'!$AC$4:$AC$1003,$A142,'Trades'!$R$4:$R$1003,"&lt;0"))</f>
        <v/>
      </c>
      <c r="C142" s="27" t="str">
        <f>IF($A142="","",IF(B142=0,"—",COUNTIFS('Trades'!$AC$4:$AC$1003,$A142,'Trades'!$R$4:$R$1003,"&gt;0")/B142))</f>
        <v/>
      </c>
      <c r="D142" s="28" t="str">
        <f>IF($A142="","",IF(B142=0,"—",SUMIFS('Trades'!$R$4:$R$1003,'Trades'!$AC$4:$AC$1003,$A142)))</f>
        <v/>
      </c>
      <c r="E142" s="31" t="str">
        <f>IF($A142="","",IF(COUNTIFS('Trades'!$AC$4:$AC$1003,$A142,'Trades'!$S$4:$S$1003,"&gt;=0")+COUNTIFS('Trades'!$AC$4:$AC$1003,$A142,'Trades'!$S$4:$S$1003,"&lt;0")=0,"—",SUMIFS('Trades'!$S$4:$S$1003,'Trades'!$AC$4:$AC$1003,$A142)/(COUNTIFS('Trades'!$AC$4:$AC$1003,$A142,'Trades'!$S$4:$S$1003,"&gt;=0")+COUNTIFS('Trades'!$AC$4:$AC$1003,$A142,'Trades'!$S$4:$S$1003,"&lt;0"))))</f>
        <v/>
      </c>
      <c r="F142" s="26" t="str">
        <f>IF($A142="","",B142-(COUNTIFS('Trades'!$AC$4:$AC$1003,$A142,'Trades'!$V$4:$V$1003,"",'Trades'!$R$4:$R$1003,"&gt;=0")+COUNTIFS('Trades'!$AC$4:$AC$1003,$A142,'Trades'!$V$4:$V$1003,"",'Trades'!$R$4:$R$1003,"&lt;0")))</f>
        <v/>
      </c>
      <c r="G142" s="28" t="str">
        <f>IF($A142="","",IF(F142=0,"—",D142-SUMIFS('Trades'!$R$4:$R$1003,'Trades'!$AC$4:$AC$1003,$A142,'Trades'!$V$4:$V$1003,"")))</f>
        <v/>
      </c>
    </row>
    <row r="143">
      <c r="A143" s="34" t="str">
        <f>IF(COUNT('Trades'!$AC$4:$AC$1003)=0,"",IF(MAX('Trades'!$AC$4:$AC$1003)-7*43&lt;MIN('Trades'!$AC$4:$AC$1003),"",MAX('Trades'!$AC$4:$AC$1003)-7*43))</f>
        <v/>
      </c>
      <c r="B143" s="26" t="str">
        <f>IF($A143="","",COUNTIFS('Trades'!$AC$4:$AC$1003,$A143,'Trades'!$R$4:$R$1003,"&gt;=0")+COUNTIFS('Trades'!$AC$4:$AC$1003,$A143,'Trades'!$R$4:$R$1003,"&lt;0"))</f>
        <v/>
      </c>
      <c r="C143" s="27" t="str">
        <f>IF($A143="","",IF(B143=0,"—",COUNTIFS('Trades'!$AC$4:$AC$1003,$A143,'Trades'!$R$4:$R$1003,"&gt;0")/B143))</f>
        <v/>
      </c>
      <c r="D143" s="28" t="str">
        <f>IF($A143="","",IF(B143=0,"—",SUMIFS('Trades'!$R$4:$R$1003,'Trades'!$AC$4:$AC$1003,$A143)))</f>
        <v/>
      </c>
      <c r="E143" s="31" t="str">
        <f>IF($A143="","",IF(COUNTIFS('Trades'!$AC$4:$AC$1003,$A143,'Trades'!$S$4:$S$1003,"&gt;=0")+COUNTIFS('Trades'!$AC$4:$AC$1003,$A143,'Trades'!$S$4:$S$1003,"&lt;0")=0,"—",SUMIFS('Trades'!$S$4:$S$1003,'Trades'!$AC$4:$AC$1003,$A143)/(COUNTIFS('Trades'!$AC$4:$AC$1003,$A143,'Trades'!$S$4:$S$1003,"&gt;=0")+COUNTIFS('Trades'!$AC$4:$AC$1003,$A143,'Trades'!$S$4:$S$1003,"&lt;0"))))</f>
        <v/>
      </c>
      <c r="F143" s="26" t="str">
        <f>IF($A143="","",B143-(COUNTIFS('Trades'!$AC$4:$AC$1003,$A143,'Trades'!$V$4:$V$1003,"",'Trades'!$R$4:$R$1003,"&gt;=0")+COUNTIFS('Trades'!$AC$4:$AC$1003,$A143,'Trades'!$V$4:$V$1003,"",'Trades'!$R$4:$R$1003,"&lt;0")))</f>
        <v/>
      </c>
      <c r="G143" s="28" t="str">
        <f>IF($A143="","",IF(F143=0,"—",D143-SUMIFS('Trades'!$R$4:$R$1003,'Trades'!$AC$4:$AC$1003,$A143,'Trades'!$V$4:$V$1003,"")))</f>
        <v/>
      </c>
    </row>
    <row r="144">
      <c r="A144" s="34" t="str">
        <f>IF(COUNT('Trades'!$AC$4:$AC$1003)=0,"",IF(MAX('Trades'!$AC$4:$AC$1003)-7*44&lt;MIN('Trades'!$AC$4:$AC$1003),"",MAX('Trades'!$AC$4:$AC$1003)-7*44))</f>
        <v/>
      </c>
      <c r="B144" s="26" t="str">
        <f>IF($A144="","",COUNTIFS('Trades'!$AC$4:$AC$1003,$A144,'Trades'!$R$4:$R$1003,"&gt;=0")+COUNTIFS('Trades'!$AC$4:$AC$1003,$A144,'Trades'!$R$4:$R$1003,"&lt;0"))</f>
        <v/>
      </c>
      <c r="C144" s="27" t="str">
        <f>IF($A144="","",IF(B144=0,"—",COUNTIFS('Trades'!$AC$4:$AC$1003,$A144,'Trades'!$R$4:$R$1003,"&gt;0")/B144))</f>
        <v/>
      </c>
      <c r="D144" s="28" t="str">
        <f>IF($A144="","",IF(B144=0,"—",SUMIFS('Trades'!$R$4:$R$1003,'Trades'!$AC$4:$AC$1003,$A144)))</f>
        <v/>
      </c>
      <c r="E144" s="31" t="str">
        <f>IF($A144="","",IF(COUNTIFS('Trades'!$AC$4:$AC$1003,$A144,'Trades'!$S$4:$S$1003,"&gt;=0")+COUNTIFS('Trades'!$AC$4:$AC$1003,$A144,'Trades'!$S$4:$S$1003,"&lt;0")=0,"—",SUMIFS('Trades'!$S$4:$S$1003,'Trades'!$AC$4:$AC$1003,$A144)/(COUNTIFS('Trades'!$AC$4:$AC$1003,$A144,'Trades'!$S$4:$S$1003,"&gt;=0")+COUNTIFS('Trades'!$AC$4:$AC$1003,$A144,'Trades'!$S$4:$S$1003,"&lt;0"))))</f>
        <v/>
      </c>
      <c r="F144" s="26" t="str">
        <f>IF($A144="","",B144-(COUNTIFS('Trades'!$AC$4:$AC$1003,$A144,'Trades'!$V$4:$V$1003,"",'Trades'!$R$4:$R$1003,"&gt;=0")+COUNTIFS('Trades'!$AC$4:$AC$1003,$A144,'Trades'!$V$4:$V$1003,"",'Trades'!$R$4:$R$1003,"&lt;0")))</f>
        <v/>
      </c>
      <c r="G144" s="28" t="str">
        <f>IF($A144="","",IF(F144=0,"—",D144-SUMIFS('Trades'!$R$4:$R$1003,'Trades'!$AC$4:$AC$1003,$A144,'Trades'!$V$4:$V$1003,"")))</f>
        <v/>
      </c>
    </row>
    <row r="145">
      <c r="A145" s="34" t="str">
        <f>IF(COUNT('Trades'!$AC$4:$AC$1003)=0,"",IF(MAX('Trades'!$AC$4:$AC$1003)-7*45&lt;MIN('Trades'!$AC$4:$AC$1003),"",MAX('Trades'!$AC$4:$AC$1003)-7*45))</f>
        <v/>
      </c>
      <c r="B145" s="26" t="str">
        <f>IF($A145="","",COUNTIFS('Trades'!$AC$4:$AC$1003,$A145,'Trades'!$R$4:$R$1003,"&gt;=0")+COUNTIFS('Trades'!$AC$4:$AC$1003,$A145,'Trades'!$R$4:$R$1003,"&lt;0"))</f>
        <v/>
      </c>
      <c r="C145" s="27" t="str">
        <f>IF($A145="","",IF(B145=0,"—",COUNTIFS('Trades'!$AC$4:$AC$1003,$A145,'Trades'!$R$4:$R$1003,"&gt;0")/B145))</f>
        <v/>
      </c>
      <c r="D145" s="28" t="str">
        <f>IF($A145="","",IF(B145=0,"—",SUMIFS('Trades'!$R$4:$R$1003,'Trades'!$AC$4:$AC$1003,$A145)))</f>
        <v/>
      </c>
      <c r="E145" s="31" t="str">
        <f>IF($A145="","",IF(COUNTIFS('Trades'!$AC$4:$AC$1003,$A145,'Trades'!$S$4:$S$1003,"&gt;=0")+COUNTIFS('Trades'!$AC$4:$AC$1003,$A145,'Trades'!$S$4:$S$1003,"&lt;0")=0,"—",SUMIFS('Trades'!$S$4:$S$1003,'Trades'!$AC$4:$AC$1003,$A145)/(COUNTIFS('Trades'!$AC$4:$AC$1003,$A145,'Trades'!$S$4:$S$1003,"&gt;=0")+COUNTIFS('Trades'!$AC$4:$AC$1003,$A145,'Trades'!$S$4:$S$1003,"&lt;0"))))</f>
        <v/>
      </c>
      <c r="F145" s="26" t="str">
        <f>IF($A145="","",B145-(COUNTIFS('Trades'!$AC$4:$AC$1003,$A145,'Trades'!$V$4:$V$1003,"",'Trades'!$R$4:$R$1003,"&gt;=0")+COUNTIFS('Trades'!$AC$4:$AC$1003,$A145,'Trades'!$V$4:$V$1003,"",'Trades'!$R$4:$R$1003,"&lt;0")))</f>
        <v/>
      </c>
      <c r="G145" s="28" t="str">
        <f>IF($A145="","",IF(F145=0,"—",D145-SUMIFS('Trades'!$R$4:$R$1003,'Trades'!$AC$4:$AC$1003,$A145,'Trades'!$V$4:$V$1003,"")))</f>
        <v/>
      </c>
    </row>
    <row r="146">
      <c r="A146" s="34" t="str">
        <f>IF(COUNT('Trades'!$AC$4:$AC$1003)=0,"",IF(MAX('Trades'!$AC$4:$AC$1003)-7*46&lt;MIN('Trades'!$AC$4:$AC$1003),"",MAX('Trades'!$AC$4:$AC$1003)-7*46))</f>
        <v/>
      </c>
      <c r="B146" s="26" t="str">
        <f>IF($A146="","",COUNTIFS('Trades'!$AC$4:$AC$1003,$A146,'Trades'!$R$4:$R$1003,"&gt;=0")+COUNTIFS('Trades'!$AC$4:$AC$1003,$A146,'Trades'!$R$4:$R$1003,"&lt;0"))</f>
        <v/>
      </c>
      <c r="C146" s="27" t="str">
        <f>IF($A146="","",IF(B146=0,"—",COUNTIFS('Trades'!$AC$4:$AC$1003,$A146,'Trades'!$R$4:$R$1003,"&gt;0")/B146))</f>
        <v/>
      </c>
      <c r="D146" s="28" t="str">
        <f>IF($A146="","",IF(B146=0,"—",SUMIFS('Trades'!$R$4:$R$1003,'Trades'!$AC$4:$AC$1003,$A146)))</f>
        <v/>
      </c>
      <c r="E146" s="31" t="str">
        <f>IF($A146="","",IF(COUNTIFS('Trades'!$AC$4:$AC$1003,$A146,'Trades'!$S$4:$S$1003,"&gt;=0")+COUNTIFS('Trades'!$AC$4:$AC$1003,$A146,'Trades'!$S$4:$S$1003,"&lt;0")=0,"—",SUMIFS('Trades'!$S$4:$S$1003,'Trades'!$AC$4:$AC$1003,$A146)/(COUNTIFS('Trades'!$AC$4:$AC$1003,$A146,'Trades'!$S$4:$S$1003,"&gt;=0")+COUNTIFS('Trades'!$AC$4:$AC$1003,$A146,'Trades'!$S$4:$S$1003,"&lt;0"))))</f>
        <v/>
      </c>
      <c r="F146" s="26" t="str">
        <f>IF($A146="","",B146-(COUNTIFS('Trades'!$AC$4:$AC$1003,$A146,'Trades'!$V$4:$V$1003,"",'Trades'!$R$4:$R$1003,"&gt;=0")+COUNTIFS('Trades'!$AC$4:$AC$1003,$A146,'Trades'!$V$4:$V$1003,"",'Trades'!$R$4:$R$1003,"&lt;0")))</f>
        <v/>
      </c>
      <c r="G146" s="28" t="str">
        <f>IF($A146="","",IF(F146=0,"—",D146-SUMIFS('Trades'!$R$4:$R$1003,'Trades'!$AC$4:$AC$1003,$A146,'Trades'!$V$4:$V$1003,"")))</f>
        <v/>
      </c>
    </row>
    <row r="147">
      <c r="A147" s="34" t="str">
        <f>IF(COUNT('Trades'!$AC$4:$AC$1003)=0,"",IF(MAX('Trades'!$AC$4:$AC$1003)-7*47&lt;MIN('Trades'!$AC$4:$AC$1003),"",MAX('Trades'!$AC$4:$AC$1003)-7*47))</f>
        <v/>
      </c>
      <c r="B147" s="26" t="str">
        <f>IF($A147="","",COUNTIFS('Trades'!$AC$4:$AC$1003,$A147,'Trades'!$R$4:$R$1003,"&gt;=0")+COUNTIFS('Trades'!$AC$4:$AC$1003,$A147,'Trades'!$R$4:$R$1003,"&lt;0"))</f>
        <v/>
      </c>
      <c r="C147" s="27" t="str">
        <f>IF($A147="","",IF(B147=0,"—",COUNTIFS('Trades'!$AC$4:$AC$1003,$A147,'Trades'!$R$4:$R$1003,"&gt;0")/B147))</f>
        <v/>
      </c>
      <c r="D147" s="28" t="str">
        <f>IF($A147="","",IF(B147=0,"—",SUMIFS('Trades'!$R$4:$R$1003,'Trades'!$AC$4:$AC$1003,$A147)))</f>
        <v/>
      </c>
      <c r="E147" s="31" t="str">
        <f>IF($A147="","",IF(COUNTIFS('Trades'!$AC$4:$AC$1003,$A147,'Trades'!$S$4:$S$1003,"&gt;=0")+COUNTIFS('Trades'!$AC$4:$AC$1003,$A147,'Trades'!$S$4:$S$1003,"&lt;0")=0,"—",SUMIFS('Trades'!$S$4:$S$1003,'Trades'!$AC$4:$AC$1003,$A147)/(COUNTIFS('Trades'!$AC$4:$AC$1003,$A147,'Trades'!$S$4:$S$1003,"&gt;=0")+COUNTIFS('Trades'!$AC$4:$AC$1003,$A147,'Trades'!$S$4:$S$1003,"&lt;0"))))</f>
        <v/>
      </c>
      <c r="F147" s="26" t="str">
        <f>IF($A147="","",B147-(COUNTIFS('Trades'!$AC$4:$AC$1003,$A147,'Trades'!$V$4:$V$1003,"",'Trades'!$R$4:$R$1003,"&gt;=0")+COUNTIFS('Trades'!$AC$4:$AC$1003,$A147,'Trades'!$V$4:$V$1003,"",'Trades'!$R$4:$R$1003,"&lt;0")))</f>
        <v/>
      </c>
      <c r="G147" s="28" t="str">
        <f>IF($A147="","",IF(F147=0,"—",D147-SUMIFS('Trades'!$R$4:$R$1003,'Trades'!$AC$4:$AC$1003,$A147,'Trades'!$V$4:$V$1003,"")))</f>
        <v/>
      </c>
    </row>
    <row r="148">
      <c r="A148" s="34" t="str">
        <f>IF(COUNT('Trades'!$AC$4:$AC$1003)=0,"",IF(MAX('Trades'!$AC$4:$AC$1003)-7*48&lt;MIN('Trades'!$AC$4:$AC$1003),"",MAX('Trades'!$AC$4:$AC$1003)-7*48))</f>
        <v/>
      </c>
      <c r="B148" s="26" t="str">
        <f>IF($A148="","",COUNTIFS('Trades'!$AC$4:$AC$1003,$A148,'Trades'!$R$4:$R$1003,"&gt;=0")+COUNTIFS('Trades'!$AC$4:$AC$1003,$A148,'Trades'!$R$4:$R$1003,"&lt;0"))</f>
        <v/>
      </c>
      <c r="C148" s="27" t="str">
        <f>IF($A148="","",IF(B148=0,"—",COUNTIFS('Trades'!$AC$4:$AC$1003,$A148,'Trades'!$R$4:$R$1003,"&gt;0")/B148))</f>
        <v/>
      </c>
      <c r="D148" s="28" t="str">
        <f>IF($A148="","",IF(B148=0,"—",SUMIFS('Trades'!$R$4:$R$1003,'Trades'!$AC$4:$AC$1003,$A148)))</f>
        <v/>
      </c>
      <c r="E148" s="31" t="str">
        <f>IF($A148="","",IF(COUNTIFS('Trades'!$AC$4:$AC$1003,$A148,'Trades'!$S$4:$S$1003,"&gt;=0")+COUNTIFS('Trades'!$AC$4:$AC$1003,$A148,'Trades'!$S$4:$S$1003,"&lt;0")=0,"—",SUMIFS('Trades'!$S$4:$S$1003,'Trades'!$AC$4:$AC$1003,$A148)/(COUNTIFS('Trades'!$AC$4:$AC$1003,$A148,'Trades'!$S$4:$S$1003,"&gt;=0")+COUNTIFS('Trades'!$AC$4:$AC$1003,$A148,'Trades'!$S$4:$S$1003,"&lt;0"))))</f>
        <v/>
      </c>
      <c r="F148" s="26" t="str">
        <f>IF($A148="","",B148-(COUNTIFS('Trades'!$AC$4:$AC$1003,$A148,'Trades'!$V$4:$V$1003,"",'Trades'!$R$4:$R$1003,"&gt;=0")+COUNTIFS('Trades'!$AC$4:$AC$1003,$A148,'Trades'!$V$4:$V$1003,"",'Trades'!$R$4:$R$1003,"&lt;0")))</f>
        <v/>
      </c>
      <c r="G148" s="28" t="str">
        <f>IF($A148="","",IF(F148=0,"—",D148-SUMIFS('Trades'!$R$4:$R$1003,'Trades'!$AC$4:$AC$1003,$A148,'Trades'!$V$4:$V$1003,"")))</f>
        <v/>
      </c>
    </row>
    <row r="149">
      <c r="A149" s="34" t="str">
        <f>IF(COUNT('Trades'!$AC$4:$AC$1003)=0,"",IF(MAX('Trades'!$AC$4:$AC$1003)-7*49&lt;MIN('Trades'!$AC$4:$AC$1003),"",MAX('Trades'!$AC$4:$AC$1003)-7*49))</f>
        <v/>
      </c>
      <c r="B149" s="26" t="str">
        <f>IF($A149="","",COUNTIFS('Trades'!$AC$4:$AC$1003,$A149,'Trades'!$R$4:$R$1003,"&gt;=0")+COUNTIFS('Trades'!$AC$4:$AC$1003,$A149,'Trades'!$R$4:$R$1003,"&lt;0"))</f>
        <v/>
      </c>
      <c r="C149" s="27" t="str">
        <f>IF($A149="","",IF(B149=0,"—",COUNTIFS('Trades'!$AC$4:$AC$1003,$A149,'Trades'!$R$4:$R$1003,"&gt;0")/B149))</f>
        <v/>
      </c>
      <c r="D149" s="28" t="str">
        <f>IF($A149="","",IF(B149=0,"—",SUMIFS('Trades'!$R$4:$R$1003,'Trades'!$AC$4:$AC$1003,$A149)))</f>
        <v/>
      </c>
      <c r="E149" s="31" t="str">
        <f>IF($A149="","",IF(COUNTIFS('Trades'!$AC$4:$AC$1003,$A149,'Trades'!$S$4:$S$1003,"&gt;=0")+COUNTIFS('Trades'!$AC$4:$AC$1003,$A149,'Trades'!$S$4:$S$1003,"&lt;0")=0,"—",SUMIFS('Trades'!$S$4:$S$1003,'Trades'!$AC$4:$AC$1003,$A149)/(COUNTIFS('Trades'!$AC$4:$AC$1003,$A149,'Trades'!$S$4:$S$1003,"&gt;=0")+COUNTIFS('Trades'!$AC$4:$AC$1003,$A149,'Trades'!$S$4:$S$1003,"&lt;0"))))</f>
        <v/>
      </c>
      <c r="F149" s="26" t="str">
        <f>IF($A149="","",B149-(COUNTIFS('Trades'!$AC$4:$AC$1003,$A149,'Trades'!$V$4:$V$1003,"",'Trades'!$R$4:$R$1003,"&gt;=0")+COUNTIFS('Trades'!$AC$4:$AC$1003,$A149,'Trades'!$V$4:$V$1003,"",'Trades'!$R$4:$R$1003,"&lt;0")))</f>
        <v/>
      </c>
      <c r="G149" s="28" t="str">
        <f>IF($A149="","",IF(F149=0,"—",D149-SUMIFS('Trades'!$R$4:$R$1003,'Trades'!$AC$4:$AC$1003,$A149,'Trades'!$V$4:$V$1003,"")))</f>
        <v/>
      </c>
    </row>
    <row r="150">
      <c r="A150" s="34" t="str">
        <f>IF(COUNT('Trades'!$AC$4:$AC$1003)=0,"",IF(MAX('Trades'!$AC$4:$AC$1003)-7*50&lt;MIN('Trades'!$AC$4:$AC$1003),"",MAX('Trades'!$AC$4:$AC$1003)-7*50))</f>
        <v/>
      </c>
      <c r="B150" s="26" t="str">
        <f>IF($A150="","",COUNTIFS('Trades'!$AC$4:$AC$1003,$A150,'Trades'!$R$4:$R$1003,"&gt;=0")+COUNTIFS('Trades'!$AC$4:$AC$1003,$A150,'Trades'!$R$4:$R$1003,"&lt;0"))</f>
        <v/>
      </c>
      <c r="C150" s="27" t="str">
        <f>IF($A150="","",IF(B150=0,"—",COUNTIFS('Trades'!$AC$4:$AC$1003,$A150,'Trades'!$R$4:$R$1003,"&gt;0")/B150))</f>
        <v/>
      </c>
      <c r="D150" s="28" t="str">
        <f>IF($A150="","",IF(B150=0,"—",SUMIFS('Trades'!$R$4:$R$1003,'Trades'!$AC$4:$AC$1003,$A150)))</f>
        <v/>
      </c>
      <c r="E150" s="31" t="str">
        <f>IF($A150="","",IF(COUNTIFS('Trades'!$AC$4:$AC$1003,$A150,'Trades'!$S$4:$S$1003,"&gt;=0")+COUNTIFS('Trades'!$AC$4:$AC$1003,$A150,'Trades'!$S$4:$S$1003,"&lt;0")=0,"—",SUMIFS('Trades'!$S$4:$S$1003,'Trades'!$AC$4:$AC$1003,$A150)/(COUNTIFS('Trades'!$AC$4:$AC$1003,$A150,'Trades'!$S$4:$S$1003,"&gt;=0")+COUNTIFS('Trades'!$AC$4:$AC$1003,$A150,'Trades'!$S$4:$S$1003,"&lt;0"))))</f>
        <v/>
      </c>
      <c r="F150" s="26" t="str">
        <f>IF($A150="","",B150-(COUNTIFS('Trades'!$AC$4:$AC$1003,$A150,'Trades'!$V$4:$V$1003,"",'Trades'!$R$4:$R$1003,"&gt;=0")+COUNTIFS('Trades'!$AC$4:$AC$1003,$A150,'Trades'!$V$4:$V$1003,"",'Trades'!$R$4:$R$1003,"&lt;0")))</f>
        <v/>
      </c>
      <c r="G150" s="28" t="str">
        <f>IF($A150="","",IF(F150=0,"—",D150-SUMIFS('Trades'!$R$4:$R$1003,'Trades'!$AC$4:$AC$1003,$A150,'Trades'!$V$4:$V$1003,"")))</f>
        <v/>
      </c>
    </row>
    <row r="151">
      <c r="A151" s="34" t="str">
        <f>IF(COUNT('Trades'!$AC$4:$AC$1003)=0,"",IF(MAX('Trades'!$AC$4:$AC$1003)-7*51&lt;MIN('Trades'!$AC$4:$AC$1003),"",MAX('Trades'!$AC$4:$AC$1003)-7*51))</f>
        <v/>
      </c>
      <c r="B151" s="26" t="str">
        <f>IF($A151="","",COUNTIFS('Trades'!$AC$4:$AC$1003,$A151,'Trades'!$R$4:$R$1003,"&gt;=0")+COUNTIFS('Trades'!$AC$4:$AC$1003,$A151,'Trades'!$R$4:$R$1003,"&lt;0"))</f>
        <v/>
      </c>
      <c r="C151" s="27" t="str">
        <f>IF($A151="","",IF(B151=0,"—",COUNTIFS('Trades'!$AC$4:$AC$1003,$A151,'Trades'!$R$4:$R$1003,"&gt;0")/B151))</f>
        <v/>
      </c>
      <c r="D151" s="28" t="str">
        <f>IF($A151="","",IF(B151=0,"—",SUMIFS('Trades'!$R$4:$R$1003,'Trades'!$AC$4:$AC$1003,$A151)))</f>
        <v/>
      </c>
      <c r="E151" s="31" t="str">
        <f>IF($A151="","",IF(COUNTIFS('Trades'!$AC$4:$AC$1003,$A151,'Trades'!$S$4:$S$1003,"&gt;=0")+COUNTIFS('Trades'!$AC$4:$AC$1003,$A151,'Trades'!$S$4:$S$1003,"&lt;0")=0,"—",SUMIFS('Trades'!$S$4:$S$1003,'Trades'!$AC$4:$AC$1003,$A151)/(COUNTIFS('Trades'!$AC$4:$AC$1003,$A151,'Trades'!$S$4:$S$1003,"&gt;=0")+COUNTIFS('Trades'!$AC$4:$AC$1003,$A151,'Trades'!$S$4:$S$1003,"&lt;0"))))</f>
        <v/>
      </c>
      <c r="F151" s="26" t="str">
        <f>IF($A151="","",B151-(COUNTIFS('Trades'!$AC$4:$AC$1003,$A151,'Trades'!$V$4:$V$1003,"",'Trades'!$R$4:$R$1003,"&gt;=0")+COUNTIFS('Trades'!$AC$4:$AC$1003,$A151,'Trades'!$V$4:$V$1003,"",'Trades'!$R$4:$R$1003,"&lt;0")))</f>
        <v/>
      </c>
      <c r="G151" s="28" t="str">
        <f>IF($A151="","",IF(F151=0,"—",D151-SUMIFS('Trades'!$R$4:$R$1003,'Trades'!$AC$4:$AC$1003,$A151,'Trades'!$V$4:$V$1003,"")))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Journal de trading — modèle Excel</dc:title>
  <dc:subject>Modèle de journal de trading gratuit : risque, R, espérance, drawdown et coût des erreurs</dc:subject>
  <dc:creator>FOQUS</dc:creator>
  <cp:keywords>journal de trading, modèle de journal de trading, journal de trading excel, suivi des trades, carnet de trading</cp:keywords>
  <dc:description>Dernière version : https://foqus.pro/fr/modele-journal-de-trading</dc:description>
  <dc:language>fr</dc:language>
  <dcterms:created xsi:type="dcterms:W3CDTF">2026-10-08T00:00:00Z</dcterms:created>
  <dcterms:modified xsi:type="dcterms:W3CDTF">2026-10-08T00:00:00Z</dcterms:modified>
</cp:coreProperties>
</file>