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Transaksi" sheetId="1" r:id="rId1"/>
    <sheet name="Statistik" sheetId="2" r:id="rId2"/>
    <sheet name="Cara pakai" sheetId="3" r:id="rId3"/>
    <sheet name="Daftar" sheetId="4" r:id="rId4"/>
  </sheets>
  <definedNames>
    <definedName name="_xlnm._FilterDatabase" localSheetId="0" hidden="1">'Transaksi'!$A$3:$AC$1003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<sst xmlns="http://schemas.openxmlformats.org/spreadsheetml/2006/main" count="286" uniqueCount="212">
  <si>
    <t>Jurnal trading</t>
  </si>
  <si>
    <t>Baris 4–8 adalah contoh, transaksi nyata penulis di Binance: hapus seluruhnya. Kolom putih untuk Anda isi, kolom abu-abu menghitung sendiri. Waktu dalam UTC. Penjelasan lengkap ada di lembar “Cara pakai”.</t>
  </si>
  <si>
    <t>Template dari FOQUS · foqus.pro/id/template-jurnal-trading</t>
  </si>
  <si>
    <t>Transaksi</t>
  </si>
  <si>
    <t>Saat entry</t>
  </si>
  <si>
    <t>Saat exit</t>
  </si>
  <si>
    <t>Dihitung otomatis</t>
  </si>
  <si>
    <t>Evaluasi</t>
  </si>
  <si>
    <t>Kurva ekuitas dan minggu — dihitung otomatis</t>
  </si>
  <si>
    <t>Dibuka, UTC</t>
  </si>
  <si>
    <t>Simbol</t>
  </si>
  <si>
    <t>Arah</t>
  </si>
  <si>
    <t>Bursa</t>
  </si>
  <si>
    <t>Entry</t>
  </si>
  <si>
    <t>Kuantitas</t>
  </si>
  <si>
    <t>Ukuran kontrak</t>
  </si>
  <si>
    <t>Stop loss</t>
  </si>
  <si>
    <t>Take profit</t>
  </si>
  <si>
    <t>Saldo saat entry, $</t>
  </si>
  <si>
    <t>Ditutup, UTC</t>
  </si>
  <si>
    <t>Exit</t>
  </si>
  <si>
    <t>Biaya, $</t>
  </si>
  <si>
    <t>Funding / swap, $</t>
  </si>
  <si>
    <t>Risiko, $</t>
  </si>
  <si>
    <t>Risiko, % saldo</t>
  </si>
  <si>
    <t>PnL kotor, $</t>
  </si>
  <si>
    <t>PnL bersih, $</t>
  </si>
  <si>
    <t>R</t>
  </si>
  <si>
    <t>PnL, % saldo</t>
  </si>
  <si>
    <t>Setup</t>
  </si>
  <si>
    <t>Kesalahan</t>
  </si>
  <si>
    <t>Emosi</t>
  </si>
  <si>
    <t>Keyakinan, 1–5</t>
  </si>
  <si>
    <t>Komentar</t>
  </si>
  <si>
    <t>Tangkapan layar</t>
  </si>
  <si>
    <t>Kumulatif, $</t>
  </si>
  <si>
    <t>Drawdown, $</t>
  </si>
  <si>
    <t>Minggu mulai</t>
  </si>
  <si>
    <t>BTRUSDT</t>
  </si>
  <si>
    <t>LONG</t>
  </si>
  <si>
    <t>Binance</t>
  </si>
  <si>
    <t>CONTOH — hapus baris ini. Transaksi nyata penulis, #104. Ditutup di antara stop loss dan target, bukan di salah satunya.</t>
  </si>
  <si>
    <t>CONTOH — hapus baris ini. #136: entry lagi 1 jam 14 menit kemudian. Stop loss tereksekusi 2,1% lebih buruk dari harganya — rugi lebih dari 1R.</t>
  </si>
  <si>
    <t>AKEUSDT</t>
  </si>
  <si>
    <t>SHORT</t>
  </si>
  <si>
    <t>CONTOH — hapus baris ini. #897, posisi short: tanda PnL terbalik. Harga hampir menyentuh stop loss, lalu transaksi berbalik profit.</t>
  </si>
  <si>
    <t>MARSCOINUSDT</t>
  </si>
  <si>
    <t>Tanpa stop loss</t>
  </si>
  <si>
    <t>CONTOH — hapus baris ini. #1138: tidak ada stop loss saat ditutup, jadi tidak ada risiko dan tidak ada R.</t>
  </si>
  <si>
    <t>CONTOH — hapus baris ini. #2011: stop loss tereksekusi lebih buruk dari harganya, padahal di puncaknya transaksi ini +2,49R.</t>
  </si>
  <si>
    <t>Statistik</t>
  </si>
  <si>
    <t>Dihitung dari lembar “Transaksi”. Hanya transaksi yang sudah ditutup yang dihitung — yang punya harga exit. Baris contoh juga ikut dihitung: hapus saat Anda memulai jurnal sendiri.</t>
  </si>
  <si>
    <t>Angka utama</t>
  </si>
  <si>
    <t>Transaksi ditutup</t>
  </si>
  <si>
    <t>Transaksi dengan harga exit. Transaksi terbuka tidak dihitung.</t>
  </si>
  <si>
    <t>Menang</t>
  </si>
  <si>
    <t>PnL bersih di atas nol.</t>
  </si>
  <si>
    <t>Kalah</t>
  </si>
  <si>
    <t>PnL bersih di bawah nol.</t>
  </si>
  <si>
    <t>Win rate</t>
  </si>
  <si>
    <t>Menang ÷ semua transaksi ditutup. Baca bersama “Rata-rata menang ÷ rata-rata kalah”.</t>
  </si>
  <si>
    <t>Hasil pada harga entry dan exit, sebelum biaya dan funding.</t>
  </si>
  <si>
    <t>Dibayar ke bursa atau broker untuk transaksi yang sudah ditutup.</t>
  </si>
  <si>
    <t>Funding dan swap, $</t>
  </si>
  <si>
    <t>Diterima (+) atau dibayar (−) untuk menahan posisi.</t>
  </si>
  <si>
    <t>PnL kotor − biaya + funding. Yang benar-benar masuk ke akun.</t>
  </si>
  <si>
    <t>Rata-rata menang, $</t>
  </si>
  <si>
    <t>Rata-rata PnL bersih transaksi yang profit.</t>
  </si>
  <si>
    <t>Rata-rata kalah, $</t>
  </si>
  <si>
    <t>Rata-rata PnL bersih transaksi yang rugi.</t>
  </si>
  <si>
    <t>Rata-rata menang ÷ rata-rata kalah</t>
  </si>
  <si>
    <t>Berapa kali rata-rata profit lebih besar dari rata-rata loss.</t>
  </si>
  <si>
    <t>Profit factor</t>
  </si>
  <si>
    <t>Total profit ÷ total loss. Di atas 1, totalnya positif.</t>
  </si>
  <si>
    <t>Expectancy, $ per transaksi</t>
  </si>
  <si>
    <t>Hasil rata-rata satu transaksi.</t>
  </si>
  <si>
    <t>Expectancy, R</t>
  </si>
  <si>
    <t>R rata-rata: berapa kali risiko yang dihasilkan transaksi rata-rata. Di atas nol, sistem menghasilkan uang.</t>
  </si>
  <si>
    <t>Total R</t>
  </si>
  <si>
    <t>Semua R dijumlahkan.</t>
  </si>
  <si>
    <t>Transaksi tanpa stop loss</t>
  </si>
  <si>
    <t>R-nya tidak bisa dihitung. Makin sedikit jumlahnya, makin akurat statistiknya.</t>
  </si>
  <si>
    <t>Drawdown maks., $</t>
  </si>
  <si>
    <t>Penurunan terdalam total berjalan dari puncaknya.</t>
  </si>
  <si>
    <t>Transaksi terbaik, $</t>
  </si>
  <si>
    <t>Transaksi dengan profit terbesar.</t>
  </si>
  <si>
    <t>Transaksi terburuk, $</t>
  </si>
  <si>
    <t>Transaksi dengan rugi terbesar.</t>
  </si>
  <si>
    <t>Per kesalahan — berapa harga masing-masing</t>
  </si>
  <si>
    <t>Bersih, $</t>
  </si>
  <si>
    <t>Rata-rata bersih, $</t>
  </si>
  <si>
    <t>Rata-rata R</t>
  </si>
  <si>
    <t>Tanpa kesalahan</t>
  </si>
  <si>
    <t>Per setup</t>
  </si>
  <si>
    <t>Tanpa setup</t>
  </si>
  <si>
    <t>Per emosi</t>
  </si>
  <si>
    <t>Tidak ditandai</t>
  </si>
  <si>
    <t>Isian yang tidak ada di lembar “Daftar” tidak masuk ke tabel ini — tambahkan di sana.</t>
  </si>
  <si>
    <t>Per minggu — terbaru di atas</t>
  </si>
  <si>
    <t>Transaksi dengan kesalahan</t>
  </si>
  <si>
    <t>Bersih transaksi dengan kesalahan, $</t>
  </si>
  <si>
    <t>Cara memakai jurnal ini</t>
  </si>
  <si>
    <t>Dasar</t>
  </si>
  <si>
    <t>Satu transaksi, satu baris</t>
  </si>
  <si>
    <t>Isi transaksi sesuai urutan penutupannya: total berjalan dan drawdown dihitung dari atas ke bawah.</t>
  </si>
  <si>
    <t>Kolom putih dan abu-abu</t>
  </si>
  <si>
    <t>Anda mengisi kolom putih; kolom abu-abu menghitung sendiri. Ketik angka tanpa “$” atau “USDT”.</t>
  </si>
  <si>
    <t>Contoh</t>
  </si>
  <si>
    <t>Baris 4–8 di lembar “Transaksi” adalah contoh: lima transaksi nyata penulis di Binance, dari jurnal publiknya app.foqus.pro/t/FOQUS. Stop loss-nya adalah yang terpasang saat ditutup: pengunjung halaman publik hanya bisa melihat yang itu. Hapus seluruhnya: pilih nomor barisnya, klik kanan → Hapus (Delete).</t>
  </si>
  <si>
    <t>Waktu dalam UTC</t>
  </si>
  <si>
    <t>Dengan begitu, transaksi dari bursa dan terminal yang berbeda tersusun dalam satu urutan.</t>
  </si>
  <si>
    <t>Transaksi terbuka</t>
  </si>
  <si>
    <t>Transaksi tanpa harga exit dianggap masih terbuka: transaksi itu masuk statistik setelah punya harga exit.</t>
  </si>
  <si>
    <t>Daftar Anda sendiri</t>
  </si>
  <si>
    <t>Tulis setup, kesalahan, dan emosi Anda di lembar “Daftar” — semuanya muncul di pilihan drop-down dan di statistik.</t>
  </si>
  <si>
    <t>Kolom lembar “Transaksi”</t>
  </si>
  <si>
    <t>Kolom</t>
  </si>
  <si>
    <t>Yang diisi</t>
  </si>
  <si>
    <t>Tanggal dan waktu entry dalam UTC.</t>
  </si>
  <si>
    <t>28/08/2026 02:38</t>
  </si>
  <si>
    <t>Instrumen sesuai nama di bursa atau terminal: BTCUSDT, EURUSD.</t>
  </si>
  <si>
    <t>LONG untuk beli, SHORT untuk jual.</t>
  </si>
  <si>
    <t>Tempat Anda trading.</t>
  </si>
  <si>
    <t>Harga entry rata-rata. Entry bertahap? Rata-rata dari semua eksekusi.</t>
  </si>
  <si>
    <t>0,1573143</t>
  </si>
  <si>
    <t>Berapa yang Anda beli atau jual: koin, lot, atau kontrak.</t>
  </si>
  <si>
    <t>193652</t>
  </si>
  <si>
    <t>Jumlah koin atau unit dalam satu lot atau kontrak. Kosong berarti 1: kuantitas sudah dalam koin. Di MetaTrader 5, ini adalah “Contract size” di spesifikasi simbol: klik kanan di Market Watch → Specification.</t>
  </si>
  <si>
    <t>kosong</t>
  </si>
  <si>
    <t>Stop loss yang terpasang saat entry. Meskipun kemudian digeser, isi yang pertama: risiko dan R dihitung darinya.</t>
  </si>
  <si>
    <t>0,14698</t>
  </si>
  <si>
    <t>Take profit saat entry. Boleh dibiarkan kosong.</t>
  </si>
  <si>
    <t>0,17796</t>
  </si>
  <si>
    <t>Saldo akun sebelum transaksi. Diperlukan untuk risiko dan PnL dalam % saldo; boleh dibiarkan kosong.</t>
  </si>
  <si>
    <t>Tanggal dan waktu exit dalam UTC.</t>
  </si>
  <si>
    <t>28/08/2026 12:42</t>
  </si>
  <si>
    <t>Harga exit rata-rata. Selama kosong, transaksi masih terbuka dan tidak masuk statistik.</t>
  </si>
  <si>
    <t>0,1647912</t>
  </si>
  <si>
    <t>Biaya entry dan exit sebagai angka positif. Ada di riwayat transaksi bursa atau terminal.</t>
  </si>
  <si>
    <t>31,19</t>
  </si>
  <si>
    <t>Dengan tanda: diterima plus, dibayar minus. Funding adalah pembayaran antara pemegang long dan short di futures perpetual; swap adalah biaya menahan posisi melewati malam.</t>
  </si>
  <si>
    <t>−44,82</t>
  </si>
  <si>
    <t>Dihitung: |entry − stop| × kuantitas × ukuran kontrak. Kerugian jika stop loss tersentuh, sebelum biaya.</t>
  </si>
  <si>
    <t>2.001,26</t>
  </si>
  <si>
    <t>Dihitung: risiko ÷ saldo saat entry.</t>
  </si>
  <si>
    <t>Dihitung: (exit − entry) × kuantitas × ukuran kontrak, tandanya dibalik untuk SHORT. Sebelum biaya dan funding.</t>
  </si>
  <si>
    <t>+1.447,92</t>
  </si>
  <si>
    <t>Dihitung: PnL kotor − biaya + funding. Yang benar-benar masuk ke akun.</t>
  </si>
  <si>
    <t>+1.371,91</t>
  </si>
  <si>
    <t>Dihitung: PnL bersih ÷ risiko. Berapa kali risiko yang Anda hasilkan (+) atau hilangkan (−).</t>
  </si>
  <si>
    <t>+0,69</t>
  </si>
  <si>
    <t>Dihitung: PnL bersih ÷ saldo saat entry.</t>
  </si>
  <si>
    <t>Setup yang Anda pakai.</t>
  </si>
  <si>
    <t>Breakout</t>
  </si>
  <si>
    <t>Kesalahan utama dalam transaksi. Kosong berarti transaksi tanpa kesalahan.</t>
  </si>
  <si>
    <t>Kondisi pikiran Anda saat entry.</t>
  </si>
  <si>
    <t>Tenang</t>
  </si>
  <si>
    <t>1 — ragu, 5 — sangat yakin.</t>
  </si>
  <si>
    <t>4</t>
  </si>
  <si>
    <t>Mengapa Anda entry, apa yang salah, apa yang akan dilakukan secara berbeda.</t>
  </si>
  <si>
    <t>Tautan ke tangkapan layar grafik saat entry.</t>
  </si>
  <si>
    <t>Dihitung: PnL bersih yang dijumlahkan dari transaksi pertama hingga transaksi ini.</t>
  </si>
  <si>
    <t>Dihitung: seberapa jauh total berjalan berada di bawah nilai terbaiknya.</t>
  </si>
  <si>
    <t>Dihitung: hari Senin pada minggu penutupan. Tabel “Per minggu” disusun dari kolom ini.</t>
  </si>
  <si>
    <t>Jika harga instrumen dinyatakan berbeda</t>
  </si>
  <si>
    <t>Di mana rumus berfungsi</t>
  </si>
  <si>
    <t>Jika harga dalam dolar atau USDT: futures USDT dan USDC, pasangan forex dengan dolar di posisi kedua (EURUSD), gold XAUUSD.</t>
  </si>
  <si>
    <t>Di mana tidak</t>
  </si>
  <si>
    <t>Mata uang kedua dalam pasangan bukan dolar (USDJPY), atau futures dengan settlement dalam koin (COIN-M). Maka rumus tidak menghasilkan dolar. Ketik dua angka dalam dolar menimpa rumusnya: hasil dari riwayat bursa atau terminal di “PnL kotor”, dan risiko di stop loss di “Risiko, $”. Untuk USDJPY, risiko = |entry − stop| × lot × ukuran kontrak ÷ harga USDJPY. Tanpa risiko dalam dolar, R dan “Expectancy, R” salah untuk baris-baris ini.</t>
  </si>
  <si>
    <t>Akun bukan dalam USD</t>
  </si>
  <si>
    <t>Baca kolom “$” dalam mata uang akun Anda.</t>
  </si>
  <si>
    <t>Seminggu sekali</t>
  </si>
  <si>
    <t>1. Per minggu</t>
  </si>
  <si>
    <t>“Statistik” → “Per minggu”: hasil bersih minggu itu, win rate, dan rata-rata R.</t>
  </si>
  <si>
    <t>2. Per kesalahan</t>
  </si>
  <si>
    <t>Kesalahan mana yang berulang dan berapa harganya. Yang paling mahal menjadi tugas minggu depan.</t>
  </si>
  <si>
    <t>3. Expectancy, R</t>
  </si>
  <si>
    <t>Di atas nol, sistem menghasilkan uang dalam banyak transaksi.</t>
  </si>
  <si>
    <t>4. Risiko</t>
  </si>
  <si>
    <t>“Transaksi tanpa stop loss” dan “Risiko, % saldo”: apakah Anda mempertaruhkan lebih dari rencana?</t>
  </si>
  <si>
    <t>FOQUS</t>
  </si>
  <si>
    <t>Jurnal tanpa mengetik</t>
  </si>
  <si>
    <t>Template gratis ini dari FOQUS. FOQUS mencatat jurnal ini untuk Anda: transaksi dari Binance, Bybit, OKX, dan broker MetaTrader 5, lengkap dengan biaya, funding, dan setiap pergeseran stop loss. Jurnalnya gratis.</t>
  </si>
  <si>
    <t>foqus.pro</t>
  </si>
  <si>
    <t>Versi terbaru template: foqus.pro/id/template-jurnal-trading</t>
  </si>
  <si>
    <t>Ubah dan tambah daftar ini — hingga 20 item di setiap daftar.</t>
  </si>
  <si>
    <t>Entry terlalu cepat</t>
  </si>
  <si>
    <t>Daftar ini muncul di pilihan drop-down lembar “Transaksi” dan di tabel lembar “Statistik”.</t>
  </si>
  <si>
    <t>Bybit</t>
  </si>
  <si>
    <t>Pantulan level</t>
  </si>
  <si>
    <t>Entry terlambat</t>
  </si>
  <si>
    <t>Yakin</t>
  </si>
  <si>
    <t>OKX</t>
  </si>
  <si>
    <t>Retest</t>
  </si>
  <si>
    <t>FOMO</t>
  </si>
  <si>
    <t>Euforia</t>
  </si>
  <si>
    <t>MetaTrader 5</t>
  </si>
  <si>
    <t>Searah tren</t>
  </si>
  <si>
    <t>Takut</t>
  </si>
  <si>
    <t>Melawan tren</t>
  </si>
  <si>
    <t>Menggeser stop loss</t>
  </si>
  <si>
    <t>Serakah</t>
  </si>
  <si>
    <t>Sideways</t>
  </si>
  <si>
    <t>Averaging down</t>
  </si>
  <si>
    <t>Bosan</t>
  </si>
  <si>
    <t>Berita</t>
  </si>
  <si>
    <t>Exit terlalu cepat</t>
  </si>
  <si>
    <t>Marah</t>
  </si>
  <si>
    <t>Ukuran terlalu besar</t>
  </si>
  <si>
    <t>Lelah</t>
  </si>
  <si>
    <t>Di luar rencana</t>
  </si>
  <si>
    <t>Revenge trading</t>
  </si>
</sst>
</file>

<file path=xl/styles.xml><?xml version="1.0" encoding="utf-8"?>
<styleSheet xmlns="http://schemas.openxmlformats.org/spreadsheetml/2006/main">
  <numFmts count="7">
    <numFmt numFmtId="164" formatCode="dd/mm/yyyy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dd/mm/yyyy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id/template-jurnal-tradin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id" TargetMode="External"/><Relationship Id="rId2" Type="http://schemas.openxmlformats.org/officeDocument/2006/relationships/hyperlink" Target="https://foqus.pro/id/template-jurnal-tra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IF(OR(E4="",F4="",L4=""),"",IF(OR(C4="LONG",C4="SHORT"),(L4-E4)*F4*IF(G4="",1,G4)*IF(C4="SHORT",-1,1),"tanpa arah"))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Dibuka, UTC" prompt="Tanggal dan waktu entry dalam UTC, misalnya 05/10/2026 08:15. UTC adalah satu waktu yang sama untuk semua bursa dan terminal." sqref="A4:A1003" showErrorMessage="1" errorTitle="Dibuka, UTC" error="Masukkan tanggal dan waktu, misalnya 05/10/2026 08:15, atau dengan urutan yang dipakai spreadsheet Anda.">
      <formula1>36526</formula1>
      <formula2>73051</formula2>
    </dataValidation>
    <dataValidation allowBlank="1" showInputMessage="1" promptTitle="Simbol" prompt="Instrumen sesuai nama di bursa atau terminal: BTCUSDT, EURUSD." sqref="B4:B1003"/>
    <dataValidation type="list" allowBlank="1" showInputMessage="1" promptTitle="Arah" prompt="LONG untuk beli, SHORT untuk jual." sqref="C4:C1003" showErrorMessage="1" errorTitle="Arah" error="Pilih LONG atau SHORT.">
      <formula1>"LONG,SHORT"</formula1>
    </dataValidation>
    <dataValidation type="list" errorStyle="information" allowBlank="1" showInputMessage="1" promptTitle="Bursa" prompt="Tempat Anda trading. Ubah daftarnya di lembar “Daftar”." sqref="D4:D1003" showErrorMessage="1" errorTitle="Bursa" error="Isian ini tidak ada di daftar. Klik OK untuk tetap memakainya, lalu tambahkan ke lembar “Daftar” agar ikut dihitung di statistik.">
      <formula1>'Daftar'!$A$2:$A$21</formula1>
    </dataValidation>
    <dataValidation type="decimal" errorStyle="warning" operator="greaterThanOrEqual" allowBlank="1" showInputMessage="1" promptTitle="Entry" prompt="Harga entry rata-rata. Entry bertahap? Rata-rata dari semua eksekusi." sqref="E4:E1003" showErrorMessage="1" errorTitle="Entry" error="Masukkan angka. Jika lembar tidak menerima 62140,5, ketik 62140.5 — atau sebaliknya, sesuai format spreadsheet Anda.">
      <formula1>0</formula1>
    </dataValidation>
    <dataValidation type="decimal" errorStyle="warning" operator="greaterThan" allowBlank="1" showInputMessage="1" promptTitle="Kuantitas" prompt="Berapa yang Anda beli atau jual: koin (0,3 BTC), lot (0,5), atau kontrak." sqref="F4:F1003" showErrorMessage="1" errorTitle="Kuantitas" error="Masukkan angka. Jika lembar tidak menerima 62140,5, ketik 62140.5 — atau sebaliknya, sesuai format spreadsheet Anda.">
      <formula1>0</formula1>
    </dataValidation>
    <dataValidation type="decimal" errorStyle="warning" operator="greaterThan" allowBlank="1" showInputMessage="1" promptTitle="Ukuran kontrak" prompt="Jumlah koin atau unit dalam satu lot atau kontrak. Kosong berarti 1: kuantitas sudah dalam koin. MetaTrader 5: “Contract size” di spesifikasi simbol." sqref="G4:G1003" showErrorMessage="1" errorTitle="Ukuran kontrak" error="Masukkan angka. Jika lembar tidak menerima 62140,5, ketik 62140.5 — atau sebaliknya, sesuai format spreadsheet Anda.">
      <formula1>0</formula1>
    </dataValidation>
    <dataValidation type="decimal" errorStyle="warning" operator="greaterThanOrEqual" allowBlank="1" showInputMessage="1" promptTitle="Stop loss" prompt="Stop loss yang terpasang saat entry. Digeser kemudian? Tetap isi yang pertama: risiko dan R dihitung darinya." sqref="H4:H1003" showErrorMessage="1" errorTitle="Stop loss" error="Masukkan angka. Jika lembar tidak menerima 62140,5, ketik 62140.5 — atau sebaliknya, sesuai format spreadsheet Anda.">
      <formula1>0</formula1>
    </dataValidation>
    <dataValidation type="decimal" errorStyle="warning" operator="greaterThanOrEqual" allowBlank="1" showInputMessage="1" promptTitle="Take profit" prompt="Take profit saat entry. Boleh dibiarkan kosong." sqref="I4:I1003" showErrorMessage="1" errorTitle="Take profit" error="Masukkan angka. Jika lembar tidak menerima 62140,5, ketik 62140.5 — atau sebaliknya, sesuai format spreadsheet Anda.">
      <formula1>0</formula1>
    </dataValidation>
    <dataValidation type="decimal" errorStyle="warning" operator="greaterThanOrEqual" allowBlank="1" showInputMessage="1" promptTitle="Saldo saat entry, $" prompt="Saldo akun sebelum transaksi. Diperlukan untuk risiko dan PnL dalam % saldo. Boleh dibiarkan kosong." sqref="J4:J1003" showErrorMessage="1" errorTitle="Saldo saat entry, $" error="Masukkan angka. Jika lembar tidak menerima 62140,5, ketik 62140.5 — atau sebaliknya, sesuai format spreadsheet Anda.">
      <formula1>0</formula1>
    </dataValidation>
    <dataValidation type="decimal" errorStyle="warning" operator="between" allowBlank="1" showInputMessage="1" promptTitle="Ditutup, UTC" prompt="Tanggal dan waktu exit dalam UTC. Kolom ini menempatkan transaksi di minggunya pada lembar “Statistik”." sqref="K4:K1003" showErrorMessage="1" errorTitle="Ditutup, UTC" error="Masukkan tanggal dan waktu, misalnya 05/10/2026 08:15, atau dengan urutan yang dipakai spreadsheet Anda.">
      <formula1>36526</formula1>
      <formula2>73051</formula2>
    </dataValidation>
    <dataValidation type="decimal" errorStyle="warning" operator="greaterThanOrEqual" allowBlank="1" showInputMessage="1" promptTitle="Exit" prompt="Harga exit rata-rata. Selama kosong, transaksi masih terbuka dan tidak masuk statistik." sqref="L4:L1003" showErrorMessage="1" errorTitle="Exit" error="Masukkan angka. Jika lembar tidak menerima 62140,5, ketik 62140.5 — atau sebaliknya, sesuai format spreadsheet Anda.">
      <formula1>0</formula1>
    </dataValidation>
    <dataValidation type="decimal" errorStyle="warning" operator="between" allowBlank="1" showInputMessage="1" promptTitle="Biaya, $" prompt="Biaya entry dan exit sebagai angka positif. Ada di riwayat transaksi bursa atau terminal." sqref="M4:M1003" showErrorMessage="1" errorTitle="Biaya, $" error="Masukkan angka. Jika lembar tidak menerima 62140,5, ketik 62140.5 — atau sebaliknya, sesuai format spreadsheet Anda.">
      <formula1>-1000000000</formula1>
      <formula2>1000000000</formula2>
    </dataValidation>
    <dataValidation type="decimal" errorStyle="warning" operator="between" allowBlank="1" showInputMessage="1" promptTitle="Funding / swap, $" prompt="Dengan tanda: diterima plus, dibayar minus. Funding adalah pembayaran antara pemegang long dan short di futures perpetual; swap adalah biaya menahan posisi melewati malam." sqref="N4:N1003" showErrorMessage="1" errorTitle="Funding / swap, $" error="Masukkan angka. Jika lembar tidak menerima 62140,5, ketik 62140.5 — atau sebaliknya, sesuai format spreadsheet Anda.">
      <formula1>-1000000000</formula1>
      <formula2>1000000000</formula2>
    </dataValidation>
    <dataValidation allowBlank="1" showInputMessage="1" promptTitle="Risiko, $" prompt="Dihitung: |entry − stop| × kuantitas × ukuran kontrak. Kerugian jika stop loss tersentuh, sebelum biaya." sqref="O4:O1003"/>
    <dataValidation allowBlank="1" showInputMessage="1" promptTitle="Risiko, % saldo" prompt="Dihitung: risiko ÷ saldo saat entry." sqref="P4:P1003"/>
    <dataValidation allowBlank="1" showInputMessage="1" promptTitle="PnL kotor, $" prompt="Dihitung: (exit − entry) × kuantitas × ukuran kontrak, tandanya dibalik untuk SHORT. Sebelum biaya dan funding." sqref="Q4:Q1003"/>
    <dataValidation allowBlank="1" showInputMessage="1" promptTitle="PnL bersih, $" prompt="Dihitung: PnL kotor − biaya + funding. Yang benar-benar masuk ke akun." sqref="R4:R1003"/>
    <dataValidation allowBlank="1" showInputMessage="1" promptTitle="R" prompt="Dihitung: PnL bersih ÷ risiko. +2 — Anda menghasilkan dua kali risiko, −1 — Anda kehilangan satu risiko." sqref="S4:S1003"/>
    <dataValidation allowBlank="1" showInputMessage="1" promptTitle="PnL, % saldo" prompt="Dihitung: PnL bersih ÷ saldo saat entry." sqref="T4:T1003"/>
    <dataValidation type="list" errorStyle="information" allowBlank="1" showInputMessage="1" promptTitle="Setup" prompt="Setup yang Anda pakai. Ubah daftarnya di lembar “Daftar”." sqref="U4:U1003" showErrorMessage="1" errorTitle="Setup" error="Isian ini tidak ada di daftar. Klik OK untuk tetap memakainya, lalu tambahkan ke lembar “Daftar” agar ikut dihitung di statistik.">
      <formula1>'Daftar'!$B$2:$B$21</formula1>
    </dataValidation>
    <dataValidation type="list" errorStyle="information" allowBlank="1" showInputMessage="1" promptTitle="Kesalahan" prompt="Kesalahan utama dalam transaksi. Kosong berarti transaksi tanpa kesalahan." sqref="V4:V1003" showErrorMessage="1" errorTitle="Kesalahan" error="Isian ini tidak ada di daftar. Klik OK untuk tetap memakainya, lalu tambahkan ke lembar “Daftar” agar ikut dihitung di statistik.">
      <formula1>'Daftar'!$C$2:$C$21</formula1>
    </dataValidation>
    <dataValidation type="list" errorStyle="information" allowBlank="1" showInputMessage="1" promptTitle="Emosi" prompt="Kondisi pikiran Anda saat entry." sqref="W4:W1003" showErrorMessage="1" errorTitle="Emosi" error="Isian ini tidak ada di daftar. Klik OK untuk tetap memakainya, lalu tambahkan ke lembar “Daftar” agar ikut dihitung di statistik.">
      <formula1>'Daftar'!$D$2:$D$21</formula1>
    </dataValidation>
    <dataValidation type="whole" operator="between" allowBlank="1" showInputMessage="1" promptTitle="Keyakinan, 1–5" prompt="Seberapa yakin Anda: 1 — ragu, 5 — sangat yakin." sqref="X4:X1003" showErrorMessage="1" errorTitle="Keyakinan, 1–5" error="Bilangan bulat dari 1 sampai 5.">
      <formula1>1</formula1>
      <formula2>5</formula2>
    </dataValidation>
    <dataValidation allowBlank="1" showInputMessage="1" promptTitle="Komentar" prompt="Mengapa Anda entry, apa yang salah, apa yang akan dilakukan secara berbeda." sqref="Y4:Y1003"/>
    <dataValidation allowBlank="1" showInputMessage="1" promptTitle="Tangkapan layar" prompt="Tautan ke tangkapan layar grafik." sqref="Z4:Z1003"/>
    <dataValidation allowBlank="1" showInputMessage="1" promptTitle="Kumulatif, $" prompt="Dihitung: PnL bersih yang dijumlahkan dari transaksi pertama hingga transaksi ini." sqref="AA4:AA1003"/>
    <dataValidation allowBlank="1" showInputMessage="1" promptTitle="Drawdown, $" prompt="Dihitung: seberapa jauh total berjalan berada di bawah nilai terbaiknya." sqref="AB4:AB1003"/>
    <dataValidation allowBlank="1" showInputMessage="1" promptTitle="Minggu mulai" prompt="Dihitung: hari Senin pada minggu transaksi ditutup (transaksi yang masih terbuka: minggu saat dibuka).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COUNT('Transaksi'!$R$4:$R$1003)</f>
        <v>5</v>
      </c>
      <c r="C5" s="32" t="s">
        <v>54</v>
      </c>
    </row>
    <row r="6">
      <c r="A6" t="s">
        <v>55</v>
      </c>
      <c r="B6" s="26">
        <f>COUNTIF('Transaksi'!$R$4:$R$1003,"&gt;0")</f>
        <v>3</v>
      </c>
      <c r="C6" s="32" t="s">
        <v>56</v>
      </c>
    </row>
    <row r="7">
      <c r="A7" t="s">
        <v>57</v>
      </c>
      <c r="B7" s="26">
        <f>COUNTIF('Transaksi'!$R$4:$R$1003,"&lt;0")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SUM('Transaksi'!$Q$4:$Q$1003)</f>
        <v>3518.786326799991</v>
      </c>
      <c r="C9" s="32" t="s">
        <v>61</v>
      </c>
    </row>
    <row r="10">
      <c r="A10" t="s">
        <v>21</v>
      </c>
      <c r="B10" s="29">
        <f>SUMIFS('Transaksi'!$M$4:$M$1003,'Transaksi'!$Q$4:$Q$1003,"&gt;=0")+SUMIFS('Transaksi'!$M$4:$M$1003,'Transaksi'!$Q$4:$Q$1003,"&lt;0")</f>
        <v>256.28000000000003</v>
      </c>
      <c r="C10" s="32" t="s">
        <v>62</v>
      </c>
    </row>
    <row r="11">
      <c r="A11" t="s">
        <v>63</v>
      </c>
      <c r="B11" s="28">
        <f>SUMIFS('Transaksi'!$N$4:$N$1003,'Transaksi'!$Q$4:$Q$1003,"&gt;=0")+SUMIFS('Transaksi'!$N$4:$N$1003,'Transaksi'!$Q$4:$Q$1003,"&lt;0")</f>
        <v>-95.37</v>
      </c>
      <c r="C11" s="32" t="s">
        <v>64</v>
      </c>
    </row>
    <row r="12">
      <c r="A12" t="s">
        <v>26</v>
      </c>
      <c r="B12" s="28">
        <f>SUM('Transaksi'!$R$4:$R$1003)</f>
        <v>3167.1363267999905</v>
      </c>
      <c r="C12" s="32" t="s">
        <v>65</v>
      </c>
    </row>
    <row r="13">
      <c r="A13" t="s">
        <v>66</v>
      </c>
      <c r="B13" s="28">
        <f>IF(B6=0,"—",SUMIF('Transaksi'!$R$4:$R$1003,"&gt;0")/B6)</f>
        <v>2832.253957999998</v>
      </c>
      <c r="C13" s="32" t="s">
        <v>67</v>
      </c>
    </row>
    <row r="14">
      <c r="A14" t="s">
        <v>68</v>
      </c>
      <c r="B14" s="28">
        <f>IF(B7=0,"—",SUMIF('Transaksi'!$R$4:$R$1003,"&lt;0")/B7)</f>
        <v>-2664.8127736000015</v>
      </c>
      <c r="C14" s="32" t="s">
        <v>69</v>
      </c>
    </row>
    <row r="15">
      <c r="A15" t="s">
        <v>70</v>
      </c>
      <c r="B15" s="30">
        <f>IF(OR(B6=0,B7=0),"—",B13/-B14)</f>
        <v>1.0628341270571866</v>
      </c>
      <c r="C15" s="32" t="s">
        <v>71</v>
      </c>
    </row>
    <row r="16">
      <c r="A16" t="s">
        <v>72</v>
      </c>
      <c r="B16" s="30">
        <f>IF(B7=0,"—",SUMIF('Transaksi'!$R$4:$R$1003,"&gt;0")/-SUMIF('Transaksi'!$R$4:$R$1003,"&lt;0"))</f>
        <v>1.5942511905857801</v>
      </c>
      <c r="C16" s="32" t="s">
        <v>73</v>
      </c>
    </row>
    <row r="17">
      <c r="A17" t="s">
        <v>74</v>
      </c>
      <c r="B17" s="28">
        <f>IF(B5=0,"—",B12/B5)</f>
        <v>633.427265359998</v>
      </c>
      <c r="C17" s="32" t="s">
        <v>75</v>
      </c>
    </row>
    <row r="18">
      <c r="A18" t="s">
        <v>76</v>
      </c>
      <c r="B18" s="31">
        <f>IF(COUNT('Transaksi'!$S$4:$S$1003)=0,"—",AVERAGE('Transaksi'!$S$4:$S$1003))</f>
        <v>-0.2727532638703214</v>
      </c>
      <c r="C18" s="32" t="s">
        <v>77</v>
      </c>
    </row>
    <row r="19">
      <c r="A19" t="s">
        <v>78</v>
      </c>
      <c r="B19" s="31">
        <f>SUM('Transaksi'!$S$4:$S$1003)</f>
        <v>-1.0910130554812856</v>
      </c>
      <c r="C19" s="32" t="s">
        <v>79</v>
      </c>
    </row>
    <row r="20">
      <c r="A20" t="s">
        <v>80</v>
      </c>
      <c r="B20" s="26">
        <f>B5-COUNT('Transaksi'!$S$4:$S$1003)</f>
        <v>1</v>
      </c>
      <c r="C20" s="32" t="s">
        <v>81</v>
      </c>
    </row>
    <row r="21">
      <c r="A21" t="s">
        <v>82</v>
      </c>
      <c r="B21" s="28">
        <f>MIN('Transaksi'!$AB$4:$AB$1003)</f>
        <v>-3517.8621270000026</v>
      </c>
      <c r="C21" s="32" t="s">
        <v>83</v>
      </c>
    </row>
    <row r="22">
      <c r="A22" t="s">
        <v>84</v>
      </c>
      <c r="B22" s="28">
        <f>IF(B5=0,"—",MAX('Transaksi'!$R$4:$R$1003))</f>
        <v>4148.967548799996</v>
      </c>
      <c r="C22" s="32" t="s">
        <v>85</v>
      </c>
    </row>
    <row r="23">
      <c r="A23" t="s">
        <v>86</v>
      </c>
      <c r="B23" s="28">
        <f>IF(B5=0,"—",MIN('Transaksi'!$R$4:$R$1003))</f>
        <v>-3517.8621270000026</v>
      </c>
      <c r="C23" s="32" t="s">
        <v>87</v>
      </c>
    </row>
    <row r="25">
      <c r="A25" s="4" t="s">
        <v>88</v>
      </c>
    </row>
    <row r="26" ht="30" customHeight="1">
      <c r="A26" s="8" t="s">
        <v>30</v>
      </c>
      <c r="B26" s="33" t="s">
        <v>3</v>
      </c>
      <c r="C26" s="33" t="s">
        <v>59</v>
      </c>
      <c r="D26" s="33" t="s">
        <v>89</v>
      </c>
      <c r="E26" s="33" t="s">
        <v>90</v>
      </c>
      <c r="F26" s="33" t="s">
        <v>91</v>
      </c>
    </row>
    <row r="27">
      <c r="A27" t="s">
        <v>92</v>
      </c>
      <c r="B27" s="26">
        <f>COUNTIFS('Transaksi'!$V$4:$V$1003,"",'Transaksi'!$R$4:$R$1003,"&gt;=0")+COUNTIFS('Transaksi'!$V$4:$V$1003,"",'Transaksi'!$R$4:$R$1003,"&lt;0")</f>
        <v>4</v>
      </c>
      <c r="C27" s="27">
        <f>IF(B27=0,"—",COUNTIFS('Transaksi'!$V$4:$V$1003,"",'Transaksi'!$R$4:$R$1003,"&gt;0")/B27)</f>
        <v>0.5</v>
      </c>
      <c r="D27" s="28">
        <f>IF(B27=0,"—",SUMIFS('Transaksi'!$R$4:$R$1003,'Transaksi'!$V$4:$V$1003,""))</f>
        <v>-981.831222000005</v>
      </c>
      <c r="E27" s="28">
        <f>IF(B27=0,"—",D27/B27)</f>
        <v>-245.45780550000126</v>
      </c>
      <c r="F27" s="31">
        <f>IF(COUNTIFS('Transaksi'!$V$4:$V$1003,"",'Transaksi'!$S$4:$S$1003,"&gt;=0")+COUNTIFS('Transaksi'!$V$4:$V$1003,"",'Transaksi'!$S$4:$S$1003,"&lt;0")=0,"—",SUMIFS('Transaksi'!$S$4:$S$1003,'Transaksi'!$V$4:$V$1003,"")/(COUNTIFS('Transaksi'!$V$4:$V$1003,"",'Transaksi'!$S$4:$S$1003,"&gt;=0")+COUNTIFS('Transaksi'!$V$4:$V$1003,"",'Transaksi'!$S$4:$S$1003,"&lt;0")))</f>
        <v>-0.2727532638703214</v>
      </c>
    </row>
    <row r="28">
      <c r="A28" t="str">
        <f>IF('Daftar'!$C$2="","",'Daftar'!$C$2)</f>
        <v>Entry terlalu cepat</v>
      </c>
      <c r="B28" s="26">
        <f>IF($A28="","",COUNTIFS('Transaksi'!$V$4:$V$1003,$A28,'Transaksi'!$R$4:$R$1003,"&gt;=0")+COUNTIFS('Transaksi'!$V$4:$V$1003,$A28,'Transaksi'!$R$4:$R$1003,"&lt;0"))</f>
        <v>0</v>
      </c>
      <c r="C28" s="27" t="str">
        <f>IF($A28="","",IF(B28=0,"—",COUNTIFS('Transaksi'!$V$4:$V$1003,$A28,'Transaksi'!$R$4:$R$1003,"&gt;0")/B28))</f>
        <v>—</v>
      </c>
      <c r="D28" s="28" t="str">
        <f>IF($A28="","",IF(B28=0,"—",SUMIFS('Transaksi'!$R$4:$R$1003,'Transaksi'!$V$4:$V$1003,$A28)))</f>
        <v>—</v>
      </c>
      <c r="E28" s="28" t="str">
        <f>IF($A28="","",IF(B28=0,"—",D28/B28))</f>
        <v>—</v>
      </c>
      <c r="F28" s="31" t="str">
        <f>IF($A28="","",IF(COUNTIFS('Transaksi'!$V$4:$V$1003,$A28,'Transaksi'!$S$4:$S$1003,"&gt;=0")+COUNTIFS('Transaksi'!$V$4:$V$1003,$A28,'Transaksi'!$S$4:$S$1003,"&lt;0")=0,"—",SUMIFS('Transaksi'!$S$4:$S$1003,'Transaksi'!$V$4:$V$1003,$A28)/(COUNTIFS('Transaksi'!$V$4:$V$1003,$A28,'Transaksi'!$S$4:$S$1003,"&gt;=0")+COUNTIFS('Transaksi'!$V$4:$V$1003,$A28,'Transaksi'!$S$4:$S$1003,"&lt;0"))))</f>
        <v>—</v>
      </c>
    </row>
    <row r="29">
      <c r="A29" t="str">
        <f>IF('Daftar'!$C$3="","",'Daftar'!$C$3)</f>
        <v>Entry terlambat</v>
      </c>
      <c r="B29" s="26">
        <f>IF($A29="","",COUNTIFS('Transaksi'!$V$4:$V$1003,$A29,'Transaksi'!$R$4:$R$1003,"&gt;=0")+COUNTIFS('Transaksi'!$V$4:$V$1003,$A29,'Transaksi'!$R$4:$R$1003,"&lt;0"))</f>
        <v>0</v>
      </c>
      <c r="C29" s="27" t="str">
        <f>IF($A29="","",IF(B29=0,"—",COUNTIFS('Transaksi'!$V$4:$V$1003,$A29,'Transaksi'!$R$4:$R$1003,"&gt;0")/B29))</f>
        <v>—</v>
      </c>
      <c r="D29" s="28" t="str">
        <f>IF($A29="","",IF(B29=0,"—",SUMIFS('Transaksi'!$R$4:$R$1003,'Transaksi'!$V$4:$V$1003,$A29)))</f>
        <v>—</v>
      </c>
      <c r="E29" s="28" t="str">
        <f>IF($A29="","",IF(B29=0,"—",D29/B29))</f>
        <v>—</v>
      </c>
      <c r="F29" s="31" t="str">
        <f>IF($A29="","",IF(COUNTIFS('Transaksi'!$V$4:$V$1003,$A29,'Transaksi'!$S$4:$S$1003,"&gt;=0")+COUNTIFS('Transaksi'!$V$4:$V$1003,$A29,'Transaksi'!$S$4:$S$1003,"&lt;0")=0,"—",SUMIFS('Transaksi'!$S$4:$S$1003,'Transaksi'!$V$4:$V$1003,$A29)/(COUNTIFS('Transaksi'!$V$4:$V$1003,$A29,'Transaksi'!$S$4:$S$1003,"&gt;=0")+COUNTIFS('Transaksi'!$V$4:$V$1003,$A29,'Transaksi'!$S$4:$S$1003,"&lt;0"))))</f>
        <v>—</v>
      </c>
    </row>
    <row r="30">
      <c r="A30" t="str">
        <f>IF('Daftar'!$C$4="","",'Daftar'!$C$4)</f>
        <v>FOMO</v>
      </c>
      <c r="B30" s="26">
        <f>IF($A30="","",COUNTIFS('Transaksi'!$V$4:$V$1003,$A30,'Transaksi'!$R$4:$R$1003,"&gt;=0")+COUNTIFS('Transaksi'!$V$4:$V$1003,$A30,'Transaksi'!$R$4:$R$1003,"&lt;0"))</f>
        <v>0</v>
      </c>
      <c r="C30" s="27" t="str">
        <f>IF($A30="","",IF(B30=0,"—",COUNTIFS('Transaksi'!$V$4:$V$1003,$A30,'Transaksi'!$R$4:$R$1003,"&gt;0")/B30))</f>
        <v>—</v>
      </c>
      <c r="D30" s="28" t="str">
        <f>IF($A30="","",IF(B30=0,"—",SUMIFS('Transaksi'!$R$4:$R$1003,'Transaksi'!$V$4:$V$1003,$A30)))</f>
        <v>—</v>
      </c>
      <c r="E30" s="28" t="str">
        <f>IF($A30="","",IF(B30=0,"—",D30/B30))</f>
        <v>—</v>
      </c>
      <c r="F30" s="31" t="str">
        <f>IF($A30="","",IF(COUNTIFS('Transaksi'!$V$4:$V$1003,$A30,'Transaksi'!$S$4:$S$1003,"&gt;=0")+COUNTIFS('Transaksi'!$V$4:$V$1003,$A30,'Transaksi'!$S$4:$S$1003,"&lt;0")=0,"—",SUMIFS('Transaksi'!$S$4:$S$1003,'Transaksi'!$V$4:$V$1003,$A30)/(COUNTIFS('Transaksi'!$V$4:$V$1003,$A30,'Transaksi'!$S$4:$S$1003,"&gt;=0")+COUNTIFS('Transaksi'!$V$4:$V$1003,$A30,'Transaksi'!$S$4:$S$1003,"&lt;0"))))</f>
        <v>—</v>
      </c>
    </row>
    <row r="31">
      <c r="A31" t="str">
        <f>IF('Daftar'!$C$5="","",'Daftar'!$C$5)</f>
        <v>Tanpa stop loss</v>
      </c>
      <c r="B31" s="26">
        <f>IF($A31="","",COUNTIFS('Transaksi'!$V$4:$V$1003,$A31,'Transaksi'!$R$4:$R$1003,"&gt;=0")+COUNTIFS('Transaksi'!$V$4:$V$1003,$A31,'Transaksi'!$R$4:$R$1003,"&lt;0"))</f>
        <v>1</v>
      </c>
      <c r="C31" s="27">
        <f>IF($A31="","",IF(B31=0,"—",COUNTIFS('Transaksi'!$V$4:$V$1003,$A31,'Transaksi'!$R$4:$R$1003,"&gt;0")/B31))</f>
        <v>1</v>
      </c>
      <c r="D31" s="28">
        <f>IF($A31="","",IF(B31=0,"—",SUMIFS('Transaksi'!$R$4:$R$1003,'Transaksi'!$V$4:$V$1003,$A31)))</f>
        <v>4148.967548799996</v>
      </c>
      <c r="E31" s="28">
        <f>IF($A31="","",IF(B31=0,"—",D31/B31))</f>
        <v>4148.967548799996</v>
      </c>
      <c r="F31" s="31" t="str">
        <f>IF($A31="","",IF(COUNTIFS('Transaksi'!$V$4:$V$1003,$A31,'Transaksi'!$S$4:$S$1003,"&gt;=0")+COUNTIFS('Transaksi'!$V$4:$V$1003,$A31,'Transaksi'!$S$4:$S$1003,"&lt;0")=0,"—",SUMIFS('Transaksi'!$S$4:$S$1003,'Transaksi'!$V$4:$V$1003,$A31)/(COUNTIFS('Transaksi'!$V$4:$V$1003,$A31,'Transaksi'!$S$4:$S$1003,"&gt;=0")+COUNTIFS('Transaksi'!$V$4:$V$1003,$A31,'Transaksi'!$S$4:$S$1003,"&lt;0"))))</f>
        <v>—</v>
      </c>
    </row>
    <row r="32">
      <c r="A32" t="str">
        <f>IF('Daftar'!$C$6="","",'Daftar'!$C$6)</f>
        <v>Menggeser stop loss</v>
      </c>
      <c r="B32" s="26">
        <f>IF($A32="","",COUNTIFS('Transaksi'!$V$4:$V$1003,$A32,'Transaksi'!$R$4:$R$1003,"&gt;=0")+COUNTIFS('Transaksi'!$V$4:$V$1003,$A32,'Transaksi'!$R$4:$R$1003,"&lt;0"))</f>
        <v>0</v>
      </c>
      <c r="C32" s="27" t="str">
        <f>IF($A32="","",IF(B32=0,"—",COUNTIFS('Transaksi'!$V$4:$V$1003,$A32,'Transaksi'!$R$4:$R$1003,"&gt;0")/B32))</f>
        <v>—</v>
      </c>
      <c r="D32" s="28" t="str">
        <f>IF($A32="","",IF(B32=0,"—",SUMIFS('Transaksi'!$R$4:$R$1003,'Transaksi'!$V$4:$V$1003,$A32)))</f>
        <v>—</v>
      </c>
      <c r="E32" s="28" t="str">
        <f>IF($A32="","",IF(B32=0,"—",D32/B32))</f>
        <v>—</v>
      </c>
      <c r="F32" s="31" t="str">
        <f>IF($A32="","",IF(COUNTIFS('Transaksi'!$V$4:$V$1003,$A32,'Transaksi'!$S$4:$S$1003,"&gt;=0")+COUNTIFS('Transaksi'!$V$4:$V$1003,$A32,'Transaksi'!$S$4:$S$1003,"&lt;0")=0,"—",SUMIFS('Transaksi'!$S$4:$S$1003,'Transaksi'!$V$4:$V$1003,$A32)/(COUNTIFS('Transaksi'!$V$4:$V$1003,$A32,'Transaksi'!$S$4:$S$1003,"&gt;=0")+COUNTIFS('Transaksi'!$V$4:$V$1003,$A32,'Transaksi'!$S$4:$S$1003,"&lt;0"))))</f>
        <v>—</v>
      </c>
    </row>
    <row r="33">
      <c r="A33" t="str">
        <f>IF('Daftar'!$C$7="","",'Daftar'!$C$7)</f>
        <v>Averaging down</v>
      </c>
      <c r="B33" s="26">
        <f>IF($A33="","",COUNTIFS('Transaksi'!$V$4:$V$1003,$A33,'Transaksi'!$R$4:$R$1003,"&gt;=0")+COUNTIFS('Transaksi'!$V$4:$V$1003,$A33,'Transaksi'!$R$4:$R$1003,"&lt;0"))</f>
        <v>0</v>
      </c>
      <c r="C33" s="27" t="str">
        <f>IF($A33="","",IF(B33=0,"—",COUNTIFS('Transaksi'!$V$4:$V$1003,$A33,'Transaksi'!$R$4:$R$1003,"&gt;0")/B33))</f>
        <v>—</v>
      </c>
      <c r="D33" s="28" t="str">
        <f>IF($A33="","",IF(B33=0,"—",SUMIFS('Transaksi'!$R$4:$R$1003,'Transaksi'!$V$4:$V$1003,$A33)))</f>
        <v>—</v>
      </c>
      <c r="E33" s="28" t="str">
        <f>IF($A33="","",IF(B33=0,"—",D33/B33))</f>
        <v>—</v>
      </c>
      <c r="F33" s="31" t="str">
        <f>IF($A33="","",IF(COUNTIFS('Transaksi'!$V$4:$V$1003,$A33,'Transaksi'!$S$4:$S$1003,"&gt;=0")+COUNTIFS('Transaksi'!$V$4:$V$1003,$A33,'Transaksi'!$S$4:$S$1003,"&lt;0")=0,"—",SUMIFS('Transaksi'!$S$4:$S$1003,'Transaksi'!$V$4:$V$1003,$A33)/(COUNTIFS('Transaksi'!$V$4:$V$1003,$A33,'Transaksi'!$S$4:$S$1003,"&gt;=0")+COUNTIFS('Transaksi'!$V$4:$V$1003,$A33,'Transaksi'!$S$4:$S$1003,"&lt;0"))))</f>
        <v>—</v>
      </c>
    </row>
    <row r="34">
      <c r="A34" t="str">
        <f>IF('Daftar'!$C$8="","",'Daftar'!$C$8)</f>
        <v>Exit terlalu cepat</v>
      </c>
      <c r="B34" s="26">
        <f>IF($A34="","",COUNTIFS('Transaksi'!$V$4:$V$1003,$A34,'Transaksi'!$R$4:$R$1003,"&gt;=0")+COUNTIFS('Transaksi'!$V$4:$V$1003,$A34,'Transaksi'!$R$4:$R$1003,"&lt;0"))</f>
        <v>0</v>
      </c>
      <c r="C34" s="27" t="str">
        <f>IF($A34="","",IF(B34=0,"—",COUNTIFS('Transaksi'!$V$4:$V$1003,$A34,'Transaksi'!$R$4:$R$1003,"&gt;0")/B34))</f>
        <v>—</v>
      </c>
      <c r="D34" s="28" t="str">
        <f>IF($A34="","",IF(B34=0,"—",SUMIFS('Transaksi'!$R$4:$R$1003,'Transaksi'!$V$4:$V$1003,$A34)))</f>
        <v>—</v>
      </c>
      <c r="E34" s="28" t="str">
        <f>IF($A34="","",IF(B34=0,"—",D34/B34))</f>
        <v>—</v>
      </c>
      <c r="F34" s="31" t="str">
        <f>IF($A34="","",IF(COUNTIFS('Transaksi'!$V$4:$V$1003,$A34,'Transaksi'!$S$4:$S$1003,"&gt;=0")+COUNTIFS('Transaksi'!$V$4:$V$1003,$A34,'Transaksi'!$S$4:$S$1003,"&lt;0")=0,"—",SUMIFS('Transaksi'!$S$4:$S$1003,'Transaksi'!$V$4:$V$1003,$A34)/(COUNTIFS('Transaksi'!$V$4:$V$1003,$A34,'Transaksi'!$S$4:$S$1003,"&gt;=0")+COUNTIFS('Transaksi'!$V$4:$V$1003,$A34,'Transaksi'!$S$4:$S$1003,"&lt;0"))))</f>
        <v>—</v>
      </c>
    </row>
    <row r="35">
      <c r="A35" t="str">
        <f>IF('Daftar'!$C$9="","",'Daftar'!$C$9)</f>
        <v>Ukuran terlalu besar</v>
      </c>
      <c r="B35" s="26">
        <f>IF($A35="","",COUNTIFS('Transaksi'!$V$4:$V$1003,$A35,'Transaksi'!$R$4:$R$1003,"&gt;=0")+COUNTIFS('Transaksi'!$V$4:$V$1003,$A35,'Transaksi'!$R$4:$R$1003,"&lt;0"))</f>
        <v>0</v>
      </c>
      <c r="C35" s="27" t="str">
        <f>IF($A35="","",IF(B35=0,"—",COUNTIFS('Transaksi'!$V$4:$V$1003,$A35,'Transaksi'!$R$4:$R$1003,"&gt;0")/B35))</f>
        <v>—</v>
      </c>
      <c r="D35" s="28" t="str">
        <f>IF($A35="","",IF(B35=0,"—",SUMIFS('Transaksi'!$R$4:$R$1003,'Transaksi'!$V$4:$V$1003,$A35)))</f>
        <v>—</v>
      </c>
      <c r="E35" s="28" t="str">
        <f>IF($A35="","",IF(B35=0,"—",D35/B35))</f>
        <v>—</v>
      </c>
      <c r="F35" s="31" t="str">
        <f>IF($A35="","",IF(COUNTIFS('Transaksi'!$V$4:$V$1003,$A35,'Transaksi'!$S$4:$S$1003,"&gt;=0")+COUNTIFS('Transaksi'!$V$4:$V$1003,$A35,'Transaksi'!$S$4:$S$1003,"&lt;0")=0,"—",SUMIFS('Transaksi'!$S$4:$S$1003,'Transaksi'!$V$4:$V$1003,$A35)/(COUNTIFS('Transaksi'!$V$4:$V$1003,$A35,'Transaksi'!$S$4:$S$1003,"&gt;=0")+COUNTIFS('Transaksi'!$V$4:$V$1003,$A35,'Transaksi'!$S$4:$S$1003,"&lt;0"))))</f>
        <v>—</v>
      </c>
    </row>
    <row r="36">
      <c r="A36" t="str">
        <f>IF('Daftar'!$C$10="","",'Daftar'!$C$10)</f>
        <v>Di luar rencana</v>
      </c>
      <c r="B36" s="26">
        <f>IF($A36="","",COUNTIFS('Transaksi'!$V$4:$V$1003,$A36,'Transaksi'!$R$4:$R$1003,"&gt;=0")+COUNTIFS('Transaksi'!$V$4:$V$1003,$A36,'Transaksi'!$R$4:$R$1003,"&lt;0"))</f>
        <v>0</v>
      </c>
      <c r="C36" s="27" t="str">
        <f>IF($A36="","",IF(B36=0,"—",COUNTIFS('Transaksi'!$V$4:$V$1003,$A36,'Transaksi'!$R$4:$R$1003,"&gt;0")/B36))</f>
        <v>—</v>
      </c>
      <c r="D36" s="28" t="str">
        <f>IF($A36="","",IF(B36=0,"—",SUMIFS('Transaksi'!$R$4:$R$1003,'Transaksi'!$V$4:$V$1003,$A36)))</f>
        <v>—</v>
      </c>
      <c r="E36" s="28" t="str">
        <f>IF($A36="","",IF(B36=0,"—",D36/B36))</f>
        <v>—</v>
      </c>
      <c r="F36" s="31" t="str">
        <f>IF($A36="","",IF(COUNTIFS('Transaksi'!$V$4:$V$1003,$A36,'Transaksi'!$S$4:$S$1003,"&gt;=0")+COUNTIFS('Transaksi'!$V$4:$V$1003,$A36,'Transaksi'!$S$4:$S$1003,"&lt;0")=0,"—",SUMIFS('Transaksi'!$S$4:$S$1003,'Transaksi'!$V$4:$V$1003,$A36)/(COUNTIFS('Transaksi'!$V$4:$V$1003,$A36,'Transaksi'!$S$4:$S$1003,"&gt;=0")+COUNTIFS('Transaksi'!$V$4:$V$1003,$A36,'Transaksi'!$S$4:$S$1003,"&lt;0"))))</f>
        <v>—</v>
      </c>
    </row>
    <row r="37">
      <c r="A37" t="str">
        <f>IF('Daftar'!$C$11="","",'Daftar'!$C$11)</f>
        <v>Revenge trading</v>
      </c>
      <c r="B37" s="26">
        <f>IF($A37="","",COUNTIFS('Transaksi'!$V$4:$V$1003,$A37,'Transaksi'!$R$4:$R$1003,"&gt;=0")+COUNTIFS('Transaksi'!$V$4:$V$1003,$A37,'Transaksi'!$R$4:$R$1003,"&lt;0"))</f>
        <v>0</v>
      </c>
      <c r="C37" s="27" t="str">
        <f>IF($A37="","",IF(B37=0,"—",COUNTIFS('Transaksi'!$V$4:$V$1003,$A37,'Transaksi'!$R$4:$R$1003,"&gt;0")/B37))</f>
        <v>—</v>
      </c>
      <c r="D37" s="28" t="str">
        <f>IF($A37="","",IF(B37=0,"—",SUMIFS('Transaksi'!$R$4:$R$1003,'Transaksi'!$V$4:$V$1003,$A37)))</f>
        <v>—</v>
      </c>
      <c r="E37" s="28" t="str">
        <f>IF($A37="","",IF(B37=0,"—",D37/B37))</f>
        <v>—</v>
      </c>
      <c r="F37" s="31" t="str">
        <f>IF($A37="","",IF(COUNTIFS('Transaksi'!$V$4:$V$1003,$A37,'Transaksi'!$S$4:$S$1003,"&gt;=0")+COUNTIFS('Transaksi'!$V$4:$V$1003,$A37,'Transaksi'!$S$4:$S$1003,"&lt;0")=0,"—",SUMIFS('Transaksi'!$S$4:$S$1003,'Transaksi'!$V$4:$V$1003,$A37)/(COUNTIFS('Transaksi'!$V$4:$V$1003,$A37,'Transaksi'!$S$4:$S$1003,"&gt;=0")+COUNTIFS('Transaksi'!$V$4:$V$1003,$A37,'Transaksi'!$S$4:$S$1003,"&lt;0"))))</f>
        <v>—</v>
      </c>
    </row>
    <row r="38">
      <c r="A38" t="str">
        <f>IF('Daftar'!$C$12="","",'Daftar'!$C$12)</f>
        <v/>
      </c>
      <c r="B38" s="26" t="str">
        <f>IF($A38="","",COUNTIFS('Transaksi'!$V$4:$V$1003,$A38,'Transaksi'!$R$4:$R$1003,"&gt;=0")+COUNTIFS('Transaksi'!$V$4:$V$1003,$A38,'Transaksi'!$R$4:$R$1003,"&lt;0"))</f>
        <v/>
      </c>
      <c r="C38" s="27" t="str">
        <f>IF($A38="","",IF(B38=0,"—",COUNTIFS('Transaksi'!$V$4:$V$1003,$A38,'Transaksi'!$R$4:$R$1003,"&gt;0")/B38))</f>
        <v/>
      </c>
      <c r="D38" s="28" t="str">
        <f>IF($A38="","",IF(B38=0,"—",SUMIFS('Transaksi'!$R$4:$R$1003,'Transaksi'!$V$4:$V$1003,$A38)))</f>
        <v/>
      </c>
      <c r="E38" s="28" t="str">
        <f>IF($A38="","",IF(B38=0,"—",D38/B38))</f>
        <v/>
      </c>
      <c r="F38" s="31" t="str">
        <f>IF($A38="","",IF(COUNTIFS('Transaksi'!$V$4:$V$1003,$A38,'Transaksi'!$S$4:$S$1003,"&gt;=0")+COUNTIFS('Transaksi'!$V$4:$V$1003,$A38,'Transaksi'!$S$4:$S$1003,"&lt;0")=0,"—",SUMIFS('Transaksi'!$S$4:$S$1003,'Transaksi'!$V$4:$V$1003,$A38)/(COUNTIFS('Transaksi'!$V$4:$V$1003,$A38,'Transaksi'!$S$4:$S$1003,"&gt;=0")+COUNTIFS('Transaksi'!$V$4:$V$1003,$A38,'Transaksi'!$S$4:$S$1003,"&lt;0"))))</f>
        <v/>
      </c>
    </row>
    <row r="39">
      <c r="A39" t="str">
        <f>IF('Daftar'!$C$13="","",'Daftar'!$C$13)</f>
        <v/>
      </c>
      <c r="B39" s="26" t="str">
        <f>IF($A39="","",COUNTIFS('Transaksi'!$V$4:$V$1003,$A39,'Transaksi'!$R$4:$R$1003,"&gt;=0")+COUNTIFS('Transaksi'!$V$4:$V$1003,$A39,'Transaksi'!$R$4:$R$1003,"&lt;0"))</f>
        <v/>
      </c>
      <c r="C39" s="27" t="str">
        <f>IF($A39="","",IF(B39=0,"—",COUNTIFS('Transaksi'!$V$4:$V$1003,$A39,'Transaksi'!$R$4:$R$1003,"&gt;0")/B39))</f>
        <v/>
      </c>
      <c r="D39" s="28" t="str">
        <f>IF($A39="","",IF(B39=0,"—",SUMIFS('Transaksi'!$R$4:$R$1003,'Transaksi'!$V$4:$V$1003,$A39)))</f>
        <v/>
      </c>
      <c r="E39" s="28" t="str">
        <f>IF($A39="","",IF(B39=0,"—",D39/B39))</f>
        <v/>
      </c>
      <c r="F39" s="31" t="str">
        <f>IF($A39="","",IF(COUNTIFS('Transaksi'!$V$4:$V$1003,$A39,'Transaksi'!$S$4:$S$1003,"&gt;=0")+COUNTIFS('Transaksi'!$V$4:$V$1003,$A39,'Transaksi'!$S$4:$S$1003,"&lt;0")=0,"—",SUMIFS('Transaksi'!$S$4:$S$1003,'Transaksi'!$V$4:$V$1003,$A39)/(COUNTIFS('Transaksi'!$V$4:$V$1003,$A39,'Transaksi'!$S$4:$S$1003,"&gt;=0")+COUNTIFS('Transaksi'!$V$4:$V$1003,$A39,'Transaksi'!$S$4:$S$1003,"&lt;0"))))</f>
        <v/>
      </c>
    </row>
    <row r="40">
      <c r="A40" t="str">
        <f>IF('Daftar'!$C$14="","",'Daftar'!$C$14)</f>
        <v/>
      </c>
      <c r="B40" s="26" t="str">
        <f>IF($A40="","",COUNTIFS('Transaksi'!$V$4:$V$1003,$A40,'Transaksi'!$R$4:$R$1003,"&gt;=0")+COUNTIFS('Transaksi'!$V$4:$V$1003,$A40,'Transaksi'!$R$4:$R$1003,"&lt;0"))</f>
        <v/>
      </c>
      <c r="C40" s="27" t="str">
        <f>IF($A40="","",IF(B40=0,"—",COUNTIFS('Transaksi'!$V$4:$V$1003,$A40,'Transaksi'!$R$4:$R$1003,"&gt;0")/B40))</f>
        <v/>
      </c>
      <c r="D40" s="28" t="str">
        <f>IF($A40="","",IF(B40=0,"—",SUMIFS('Transaksi'!$R$4:$R$1003,'Transaksi'!$V$4:$V$1003,$A40)))</f>
        <v/>
      </c>
      <c r="E40" s="28" t="str">
        <f>IF($A40="","",IF(B40=0,"—",D40/B40))</f>
        <v/>
      </c>
      <c r="F40" s="31" t="str">
        <f>IF($A40="","",IF(COUNTIFS('Transaksi'!$V$4:$V$1003,$A40,'Transaksi'!$S$4:$S$1003,"&gt;=0")+COUNTIFS('Transaksi'!$V$4:$V$1003,$A40,'Transaksi'!$S$4:$S$1003,"&lt;0")=0,"—",SUMIFS('Transaksi'!$S$4:$S$1003,'Transaksi'!$V$4:$V$1003,$A40)/(COUNTIFS('Transaksi'!$V$4:$V$1003,$A40,'Transaksi'!$S$4:$S$1003,"&gt;=0")+COUNTIFS('Transaksi'!$V$4:$V$1003,$A40,'Transaksi'!$S$4:$S$1003,"&lt;0"))))</f>
        <v/>
      </c>
    </row>
    <row r="41">
      <c r="A41" t="str">
        <f>IF('Daftar'!$C$15="","",'Daftar'!$C$15)</f>
        <v/>
      </c>
      <c r="B41" s="26" t="str">
        <f>IF($A41="","",COUNTIFS('Transaksi'!$V$4:$V$1003,$A41,'Transaksi'!$R$4:$R$1003,"&gt;=0")+COUNTIFS('Transaksi'!$V$4:$V$1003,$A41,'Transaksi'!$R$4:$R$1003,"&lt;0"))</f>
        <v/>
      </c>
      <c r="C41" s="27" t="str">
        <f>IF($A41="","",IF(B41=0,"—",COUNTIFS('Transaksi'!$V$4:$V$1003,$A41,'Transaksi'!$R$4:$R$1003,"&gt;0")/B41))</f>
        <v/>
      </c>
      <c r="D41" s="28" t="str">
        <f>IF($A41="","",IF(B41=0,"—",SUMIFS('Transaksi'!$R$4:$R$1003,'Transaksi'!$V$4:$V$1003,$A41)))</f>
        <v/>
      </c>
      <c r="E41" s="28" t="str">
        <f>IF($A41="","",IF(B41=0,"—",D41/B41))</f>
        <v/>
      </c>
      <c r="F41" s="31" t="str">
        <f>IF($A41="","",IF(COUNTIFS('Transaksi'!$V$4:$V$1003,$A41,'Transaksi'!$S$4:$S$1003,"&gt;=0")+COUNTIFS('Transaksi'!$V$4:$V$1003,$A41,'Transaksi'!$S$4:$S$1003,"&lt;0")=0,"—",SUMIFS('Transaksi'!$S$4:$S$1003,'Transaksi'!$V$4:$V$1003,$A41)/(COUNTIFS('Transaksi'!$V$4:$V$1003,$A41,'Transaksi'!$S$4:$S$1003,"&gt;=0")+COUNTIFS('Transaksi'!$V$4:$V$1003,$A41,'Transaksi'!$S$4:$S$1003,"&lt;0"))))</f>
        <v/>
      </c>
    </row>
    <row r="42">
      <c r="A42" t="str">
        <f>IF('Daftar'!$C$16="","",'Daftar'!$C$16)</f>
        <v/>
      </c>
      <c r="B42" s="26" t="str">
        <f>IF($A42="","",COUNTIFS('Transaksi'!$V$4:$V$1003,$A42,'Transaksi'!$R$4:$R$1003,"&gt;=0")+COUNTIFS('Transaksi'!$V$4:$V$1003,$A42,'Transaksi'!$R$4:$R$1003,"&lt;0"))</f>
        <v/>
      </c>
      <c r="C42" s="27" t="str">
        <f>IF($A42="","",IF(B42=0,"—",COUNTIFS('Transaksi'!$V$4:$V$1003,$A42,'Transaksi'!$R$4:$R$1003,"&gt;0")/B42))</f>
        <v/>
      </c>
      <c r="D42" s="28" t="str">
        <f>IF($A42="","",IF(B42=0,"—",SUMIFS('Transaksi'!$R$4:$R$1003,'Transaksi'!$V$4:$V$1003,$A42)))</f>
        <v/>
      </c>
      <c r="E42" s="28" t="str">
        <f>IF($A42="","",IF(B42=0,"—",D42/B42))</f>
        <v/>
      </c>
      <c r="F42" s="31" t="str">
        <f>IF($A42="","",IF(COUNTIFS('Transaksi'!$V$4:$V$1003,$A42,'Transaksi'!$S$4:$S$1003,"&gt;=0")+COUNTIFS('Transaksi'!$V$4:$V$1003,$A42,'Transaksi'!$S$4:$S$1003,"&lt;0")=0,"—",SUMIFS('Transaksi'!$S$4:$S$1003,'Transaksi'!$V$4:$V$1003,$A42)/(COUNTIFS('Transaksi'!$V$4:$V$1003,$A42,'Transaksi'!$S$4:$S$1003,"&gt;=0")+COUNTIFS('Transaksi'!$V$4:$V$1003,$A42,'Transaksi'!$S$4:$S$1003,"&lt;0"))))</f>
        <v/>
      </c>
    </row>
    <row r="43">
      <c r="A43" t="str">
        <f>IF('Daftar'!$C$17="","",'Daftar'!$C$17)</f>
        <v/>
      </c>
      <c r="B43" s="26" t="str">
        <f>IF($A43="","",COUNTIFS('Transaksi'!$V$4:$V$1003,$A43,'Transaksi'!$R$4:$R$1003,"&gt;=0")+COUNTIFS('Transaksi'!$V$4:$V$1003,$A43,'Transaksi'!$R$4:$R$1003,"&lt;0"))</f>
        <v/>
      </c>
      <c r="C43" s="27" t="str">
        <f>IF($A43="","",IF(B43=0,"—",COUNTIFS('Transaksi'!$V$4:$V$1003,$A43,'Transaksi'!$R$4:$R$1003,"&gt;0")/B43))</f>
        <v/>
      </c>
      <c r="D43" s="28" t="str">
        <f>IF($A43="","",IF(B43=0,"—",SUMIFS('Transaksi'!$R$4:$R$1003,'Transaksi'!$V$4:$V$1003,$A43)))</f>
        <v/>
      </c>
      <c r="E43" s="28" t="str">
        <f>IF($A43="","",IF(B43=0,"—",D43/B43))</f>
        <v/>
      </c>
      <c r="F43" s="31" t="str">
        <f>IF($A43="","",IF(COUNTIFS('Transaksi'!$V$4:$V$1003,$A43,'Transaksi'!$S$4:$S$1003,"&gt;=0")+COUNTIFS('Transaksi'!$V$4:$V$1003,$A43,'Transaksi'!$S$4:$S$1003,"&lt;0")=0,"—",SUMIFS('Transaksi'!$S$4:$S$1003,'Transaksi'!$V$4:$V$1003,$A43)/(COUNTIFS('Transaksi'!$V$4:$V$1003,$A43,'Transaksi'!$S$4:$S$1003,"&gt;=0")+COUNTIFS('Transaksi'!$V$4:$V$1003,$A43,'Transaksi'!$S$4:$S$1003,"&lt;0"))))</f>
        <v/>
      </c>
    </row>
    <row r="44">
      <c r="A44" t="str">
        <f>IF('Daftar'!$C$18="","",'Daftar'!$C$18)</f>
        <v/>
      </c>
      <c r="B44" s="26" t="str">
        <f>IF($A44="","",COUNTIFS('Transaksi'!$V$4:$V$1003,$A44,'Transaksi'!$R$4:$R$1003,"&gt;=0")+COUNTIFS('Transaksi'!$V$4:$V$1003,$A44,'Transaksi'!$R$4:$R$1003,"&lt;0"))</f>
        <v/>
      </c>
      <c r="C44" s="27" t="str">
        <f>IF($A44="","",IF(B44=0,"—",COUNTIFS('Transaksi'!$V$4:$V$1003,$A44,'Transaksi'!$R$4:$R$1003,"&gt;0")/B44))</f>
        <v/>
      </c>
      <c r="D44" s="28" t="str">
        <f>IF($A44="","",IF(B44=0,"—",SUMIFS('Transaksi'!$R$4:$R$1003,'Transaksi'!$V$4:$V$1003,$A44)))</f>
        <v/>
      </c>
      <c r="E44" s="28" t="str">
        <f>IF($A44="","",IF(B44=0,"—",D44/B44))</f>
        <v/>
      </c>
      <c r="F44" s="31" t="str">
        <f>IF($A44="","",IF(COUNTIFS('Transaksi'!$V$4:$V$1003,$A44,'Transaksi'!$S$4:$S$1003,"&gt;=0")+COUNTIFS('Transaksi'!$V$4:$V$1003,$A44,'Transaksi'!$S$4:$S$1003,"&lt;0")=0,"—",SUMIFS('Transaksi'!$S$4:$S$1003,'Transaksi'!$V$4:$V$1003,$A44)/(COUNTIFS('Transaksi'!$V$4:$V$1003,$A44,'Transaksi'!$S$4:$S$1003,"&gt;=0")+COUNTIFS('Transaksi'!$V$4:$V$1003,$A44,'Transaksi'!$S$4:$S$1003,"&lt;0"))))</f>
        <v/>
      </c>
    </row>
    <row r="45">
      <c r="A45" t="str">
        <f>IF('Daftar'!$C$19="","",'Daftar'!$C$19)</f>
        <v/>
      </c>
      <c r="B45" s="26" t="str">
        <f>IF($A45="","",COUNTIFS('Transaksi'!$V$4:$V$1003,$A45,'Transaksi'!$R$4:$R$1003,"&gt;=0")+COUNTIFS('Transaksi'!$V$4:$V$1003,$A45,'Transaksi'!$R$4:$R$1003,"&lt;0"))</f>
        <v/>
      </c>
      <c r="C45" s="27" t="str">
        <f>IF($A45="","",IF(B45=0,"—",COUNTIFS('Transaksi'!$V$4:$V$1003,$A45,'Transaksi'!$R$4:$R$1003,"&gt;0")/B45))</f>
        <v/>
      </c>
      <c r="D45" s="28" t="str">
        <f>IF($A45="","",IF(B45=0,"—",SUMIFS('Transaksi'!$R$4:$R$1003,'Transaksi'!$V$4:$V$1003,$A45)))</f>
        <v/>
      </c>
      <c r="E45" s="28" t="str">
        <f>IF($A45="","",IF(B45=0,"—",D45/B45))</f>
        <v/>
      </c>
      <c r="F45" s="31" t="str">
        <f>IF($A45="","",IF(COUNTIFS('Transaksi'!$V$4:$V$1003,$A45,'Transaksi'!$S$4:$S$1003,"&gt;=0")+COUNTIFS('Transaksi'!$V$4:$V$1003,$A45,'Transaksi'!$S$4:$S$1003,"&lt;0")=0,"—",SUMIFS('Transaksi'!$S$4:$S$1003,'Transaksi'!$V$4:$V$1003,$A45)/(COUNTIFS('Transaksi'!$V$4:$V$1003,$A45,'Transaksi'!$S$4:$S$1003,"&gt;=0")+COUNTIFS('Transaksi'!$V$4:$V$1003,$A45,'Transaksi'!$S$4:$S$1003,"&lt;0"))))</f>
        <v/>
      </c>
    </row>
    <row r="46">
      <c r="A46" t="str">
        <f>IF('Daftar'!$C$20="","",'Daftar'!$C$20)</f>
        <v/>
      </c>
      <c r="B46" s="26" t="str">
        <f>IF($A46="","",COUNTIFS('Transaksi'!$V$4:$V$1003,$A46,'Transaksi'!$R$4:$R$1003,"&gt;=0")+COUNTIFS('Transaksi'!$V$4:$V$1003,$A46,'Transaksi'!$R$4:$R$1003,"&lt;0"))</f>
        <v/>
      </c>
      <c r="C46" s="27" t="str">
        <f>IF($A46="","",IF(B46=0,"—",COUNTIFS('Transaksi'!$V$4:$V$1003,$A46,'Transaksi'!$R$4:$R$1003,"&gt;0")/B46))</f>
        <v/>
      </c>
      <c r="D46" s="28" t="str">
        <f>IF($A46="","",IF(B46=0,"—",SUMIFS('Transaksi'!$R$4:$R$1003,'Transaksi'!$V$4:$V$1003,$A46)))</f>
        <v/>
      </c>
      <c r="E46" s="28" t="str">
        <f>IF($A46="","",IF(B46=0,"—",D46/B46))</f>
        <v/>
      </c>
      <c r="F46" s="31" t="str">
        <f>IF($A46="","",IF(COUNTIFS('Transaksi'!$V$4:$V$1003,$A46,'Transaksi'!$S$4:$S$1003,"&gt;=0")+COUNTIFS('Transaksi'!$V$4:$V$1003,$A46,'Transaksi'!$S$4:$S$1003,"&lt;0")=0,"—",SUMIFS('Transaksi'!$S$4:$S$1003,'Transaksi'!$V$4:$V$1003,$A46)/(COUNTIFS('Transaksi'!$V$4:$V$1003,$A46,'Transaksi'!$S$4:$S$1003,"&gt;=0")+COUNTIFS('Transaksi'!$V$4:$V$1003,$A46,'Transaksi'!$S$4:$S$1003,"&lt;0"))))</f>
        <v/>
      </c>
    </row>
    <row r="47">
      <c r="A47" t="str">
        <f>IF('Daftar'!$C$21="","",'Daftar'!$C$21)</f>
        <v/>
      </c>
      <c r="B47" s="26" t="str">
        <f>IF($A47="","",COUNTIFS('Transaksi'!$V$4:$V$1003,$A47,'Transaksi'!$R$4:$R$1003,"&gt;=0")+COUNTIFS('Transaksi'!$V$4:$V$1003,$A47,'Transaksi'!$R$4:$R$1003,"&lt;0"))</f>
        <v/>
      </c>
      <c r="C47" s="27" t="str">
        <f>IF($A47="","",IF(B47=0,"—",COUNTIFS('Transaksi'!$V$4:$V$1003,$A47,'Transaksi'!$R$4:$R$1003,"&gt;0")/B47))</f>
        <v/>
      </c>
      <c r="D47" s="28" t="str">
        <f>IF($A47="","",IF(B47=0,"—",SUMIFS('Transaksi'!$R$4:$R$1003,'Transaksi'!$V$4:$V$1003,$A47)))</f>
        <v/>
      </c>
      <c r="E47" s="28" t="str">
        <f>IF($A47="","",IF(B47=0,"—",D47/B47))</f>
        <v/>
      </c>
      <c r="F47" s="31" t="str">
        <f>IF($A47="","",IF(COUNTIFS('Transaksi'!$V$4:$V$1003,$A47,'Transaksi'!$S$4:$S$1003,"&gt;=0")+COUNTIFS('Transaksi'!$V$4:$V$1003,$A47,'Transaksi'!$S$4:$S$1003,"&lt;0")=0,"—",SUMIFS('Transaksi'!$S$4:$S$1003,'Transaksi'!$V$4:$V$1003,$A47)/(COUNTIFS('Transaksi'!$V$4:$V$1003,$A47,'Transaksi'!$S$4:$S$1003,"&gt;=0")+COUNTIFS('Transaksi'!$V$4:$V$1003,$A47,'Transaksi'!$S$4:$S$1003,"&lt;0"))))</f>
        <v/>
      </c>
    </row>
    <row r="49">
      <c r="A49" s="4" t="s">
        <v>93</v>
      </c>
    </row>
    <row r="50" ht="30" customHeight="1">
      <c r="A50" s="8" t="s">
        <v>29</v>
      </c>
      <c r="B50" s="33" t="s">
        <v>3</v>
      </c>
      <c r="C50" s="33" t="s">
        <v>59</v>
      </c>
      <c r="D50" s="33" t="s">
        <v>89</v>
      </c>
      <c r="E50" s="33" t="s">
        <v>90</v>
      </c>
      <c r="F50" s="33" t="s">
        <v>91</v>
      </c>
    </row>
    <row r="51">
      <c r="A51" t="s">
        <v>94</v>
      </c>
      <c r="B51" s="26">
        <f>COUNTIFS('Transaksi'!$U$4:$U$1003,"",'Transaksi'!$R$4:$R$1003,"&gt;=0")+COUNTIFS('Transaksi'!$U$4:$U$1003,"",'Transaksi'!$R$4:$R$1003,"&lt;0")</f>
        <v>5</v>
      </c>
      <c r="C51" s="27">
        <f>IF(B51=0,"—",COUNTIFS('Transaksi'!$U$4:$U$1003,"",'Transaksi'!$R$4:$R$1003,"&gt;0")/B51)</f>
        <v>0.6</v>
      </c>
      <c r="D51" s="28">
        <f>IF(B51=0,"—",SUMIFS('Transaksi'!$R$4:$R$1003,'Transaksi'!$U$4:$U$1003,""))</f>
        <v>3167.1363267999905</v>
      </c>
      <c r="E51" s="28">
        <f>IF(B51=0,"—",D51/B51)</f>
        <v>633.427265359998</v>
      </c>
      <c r="F51" s="31">
        <f>IF(COUNTIFS('Transaksi'!$U$4:$U$1003,"",'Transaksi'!$S$4:$S$1003,"&gt;=0")+COUNTIFS('Transaksi'!$U$4:$U$1003,"",'Transaksi'!$S$4:$S$1003,"&lt;0")=0,"—",SUMIFS('Transaksi'!$S$4:$S$1003,'Transaksi'!$U$4:$U$1003,"")/(COUNTIFS('Transaksi'!$U$4:$U$1003,"",'Transaksi'!$S$4:$S$1003,"&gt;=0")+COUNTIFS('Transaksi'!$U$4:$U$1003,"",'Transaksi'!$S$4:$S$1003,"&lt;0")))</f>
        <v>-0.2727532638703214</v>
      </c>
    </row>
    <row r="52">
      <c r="A52" t="str">
        <f>IF('Daftar'!$B$2="","",'Daftar'!$B$2)</f>
        <v>Breakout</v>
      </c>
      <c r="B52" s="26">
        <f>IF($A52="","",COUNTIFS('Transaksi'!$U$4:$U$1003,$A52,'Transaksi'!$R$4:$R$1003,"&gt;=0")+COUNTIFS('Transaksi'!$U$4:$U$1003,$A52,'Transaksi'!$R$4:$R$1003,"&lt;0"))</f>
        <v>0</v>
      </c>
      <c r="C52" s="27" t="str">
        <f>IF($A52="","",IF(B52=0,"—",COUNTIFS('Transaksi'!$U$4:$U$1003,$A52,'Transaksi'!$R$4:$R$1003,"&gt;0")/B52))</f>
        <v>—</v>
      </c>
      <c r="D52" s="28" t="str">
        <f>IF($A52="","",IF(B52=0,"—",SUMIFS('Transaksi'!$R$4:$R$1003,'Transaksi'!$U$4:$U$1003,$A52)))</f>
        <v>—</v>
      </c>
      <c r="E52" s="28" t="str">
        <f>IF($A52="","",IF(B52=0,"—",D52/B52))</f>
        <v>—</v>
      </c>
      <c r="F52" s="31" t="str">
        <f>IF($A52="","",IF(COUNTIFS('Transaksi'!$U$4:$U$1003,$A52,'Transaksi'!$S$4:$S$1003,"&gt;=0")+COUNTIFS('Transaksi'!$U$4:$U$1003,$A52,'Transaksi'!$S$4:$S$1003,"&lt;0")=0,"—",SUMIFS('Transaksi'!$S$4:$S$1003,'Transaksi'!$U$4:$U$1003,$A52)/(COUNTIFS('Transaksi'!$U$4:$U$1003,$A52,'Transaksi'!$S$4:$S$1003,"&gt;=0")+COUNTIFS('Transaksi'!$U$4:$U$1003,$A52,'Transaksi'!$S$4:$S$1003,"&lt;0"))))</f>
        <v>—</v>
      </c>
    </row>
    <row r="53">
      <c r="A53" t="str">
        <f>IF('Daftar'!$B$3="","",'Daftar'!$B$3)</f>
        <v>Pantulan level</v>
      </c>
      <c r="B53" s="26">
        <f>IF($A53="","",COUNTIFS('Transaksi'!$U$4:$U$1003,$A53,'Transaksi'!$R$4:$R$1003,"&gt;=0")+COUNTIFS('Transaksi'!$U$4:$U$1003,$A53,'Transaksi'!$R$4:$R$1003,"&lt;0"))</f>
        <v>0</v>
      </c>
      <c r="C53" s="27" t="str">
        <f>IF($A53="","",IF(B53=0,"—",COUNTIFS('Transaksi'!$U$4:$U$1003,$A53,'Transaksi'!$R$4:$R$1003,"&gt;0")/B53))</f>
        <v>—</v>
      </c>
      <c r="D53" s="28" t="str">
        <f>IF($A53="","",IF(B53=0,"—",SUMIFS('Transaksi'!$R$4:$R$1003,'Transaksi'!$U$4:$U$1003,$A53)))</f>
        <v>—</v>
      </c>
      <c r="E53" s="28" t="str">
        <f>IF($A53="","",IF(B53=0,"—",D53/B53))</f>
        <v>—</v>
      </c>
      <c r="F53" s="31" t="str">
        <f>IF($A53="","",IF(COUNTIFS('Transaksi'!$U$4:$U$1003,$A53,'Transaksi'!$S$4:$S$1003,"&gt;=0")+COUNTIFS('Transaksi'!$U$4:$U$1003,$A53,'Transaksi'!$S$4:$S$1003,"&lt;0")=0,"—",SUMIFS('Transaksi'!$S$4:$S$1003,'Transaksi'!$U$4:$U$1003,$A53)/(COUNTIFS('Transaksi'!$U$4:$U$1003,$A53,'Transaksi'!$S$4:$S$1003,"&gt;=0")+COUNTIFS('Transaksi'!$U$4:$U$1003,$A53,'Transaksi'!$S$4:$S$1003,"&lt;0"))))</f>
        <v>—</v>
      </c>
    </row>
    <row r="54">
      <c r="A54" t="str">
        <f>IF('Daftar'!$B$4="","",'Daftar'!$B$4)</f>
        <v>Retest</v>
      </c>
      <c r="B54" s="26">
        <f>IF($A54="","",COUNTIFS('Transaksi'!$U$4:$U$1003,$A54,'Transaksi'!$R$4:$R$1003,"&gt;=0")+COUNTIFS('Transaksi'!$U$4:$U$1003,$A54,'Transaksi'!$R$4:$R$1003,"&lt;0"))</f>
        <v>0</v>
      </c>
      <c r="C54" s="27" t="str">
        <f>IF($A54="","",IF(B54=0,"—",COUNTIFS('Transaksi'!$U$4:$U$1003,$A54,'Transaksi'!$R$4:$R$1003,"&gt;0")/B54))</f>
        <v>—</v>
      </c>
      <c r="D54" s="28" t="str">
        <f>IF($A54="","",IF(B54=0,"—",SUMIFS('Transaksi'!$R$4:$R$1003,'Transaksi'!$U$4:$U$1003,$A54)))</f>
        <v>—</v>
      </c>
      <c r="E54" s="28" t="str">
        <f>IF($A54="","",IF(B54=0,"—",D54/B54))</f>
        <v>—</v>
      </c>
      <c r="F54" s="31" t="str">
        <f>IF($A54="","",IF(COUNTIFS('Transaksi'!$U$4:$U$1003,$A54,'Transaksi'!$S$4:$S$1003,"&gt;=0")+COUNTIFS('Transaksi'!$U$4:$U$1003,$A54,'Transaksi'!$S$4:$S$1003,"&lt;0")=0,"—",SUMIFS('Transaksi'!$S$4:$S$1003,'Transaksi'!$U$4:$U$1003,$A54)/(COUNTIFS('Transaksi'!$U$4:$U$1003,$A54,'Transaksi'!$S$4:$S$1003,"&gt;=0")+COUNTIFS('Transaksi'!$U$4:$U$1003,$A54,'Transaksi'!$S$4:$S$1003,"&lt;0"))))</f>
        <v>—</v>
      </c>
    </row>
    <row r="55">
      <c r="A55" t="str">
        <f>IF('Daftar'!$B$5="","",'Daftar'!$B$5)</f>
        <v>Searah tren</v>
      </c>
      <c r="B55" s="26">
        <f>IF($A55="","",COUNTIFS('Transaksi'!$U$4:$U$1003,$A55,'Transaksi'!$R$4:$R$1003,"&gt;=0")+COUNTIFS('Transaksi'!$U$4:$U$1003,$A55,'Transaksi'!$R$4:$R$1003,"&lt;0"))</f>
        <v>0</v>
      </c>
      <c r="C55" s="27" t="str">
        <f>IF($A55="","",IF(B55=0,"—",COUNTIFS('Transaksi'!$U$4:$U$1003,$A55,'Transaksi'!$R$4:$R$1003,"&gt;0")/B55))</f>
        <v>—</v>
      </c>
      <c r="D55" s="28" t="str">
        <f>IF($A55="","",IF(B55=0,"—",SUMIFS('Transaksi'!$R$4:$R$1003,'Transaksi'!$U$4:$U$1003,$A55)))</f>
        <v>—</v>
      </c>
      <c r="E55" s="28" t="str">
        <f>IF($A55="","",IF(B55=0,"—",D55/B55))</f>
        <v>—</v>
      </c>
      <c r="F55" s="31" t="str">
        <f>IF($A55="","",IF(COUNTIFS('Transaksi'!$U$4:$U$1003,$A55,'Transaksi'!$S$4:$S$1003,"&gt;=0")+COUNTIFS('Transaksi'!$U$4:$U$1003,$A55,'Transaksi'!$S$4:$S$1003,"&lt;0")=0,"—",SUMIFS('Transaksi'!$S$4:$S$1003,'Transaksi'!$U$4:$U$1003,$A55)/(COUNTIFS('Transaksi'!$U$4:$U$1003,$A55,'Transaksi'!$S$4:$S$1003,"&gt;=0")+COUNTIFS('Transaksi'!$U$4:$U$1003,$A55,'Transaksi'!$S$4:$S$1003,"&lt;0"))))</f>
        <v>—</v>
      </c>
    </row>
    <row r="56">
      <c r="A56" t="str">
        <f>IF('Daftar'!$B$6="","",'Daftar'!$B$6)</f>
        <v>Melawan tren</v>
      </c>
      <c r="B56" s="26">
        <f>IF($A56="","",COUNTIFS('Transaksi'!$U$4:$U$1003,$A56,'Transaksi'!$R$4:$R$1003,"&gt;=0")+COUNTIFS('Transaksi'!$U$4:$U$1003,$A56,'Transaksi'!$R$4:$R$1003,"&lt;0"))</f>
        <v>0</v>
      </c>
      <c r="C56" s="27" t="str">
        <f>IF($A56="","",IF(B56=0,"—",COUNTIFS('Transaksi'!$U$4:$U$1003,$A56,'Transaksi'!$R$4:$R$1003,"&gt;0")/B56))</f>
        <v>—</v>
      </c>
      <c r="D56" s="28" t="str">
        <f>IF($A56="","",IF(B56=0,"—",SUMIFS('Transaksi'!$R$4:$R$1003,'Transaksi'!$U$4:$U$1003,$A56)))</f>
        <v>—</v>
      </c>
      <c r="E56" s="28" t="str">
        <f>IF($A56="","",IF(B56=0,"—",D56/B56))</f>
        <v>—</v>
      </c>
      <c r="F56" s="31" t="str">
        <f>IF($A56="","",IF(COUNTIFS('Transaksi'!$U$4:$U$1003,$A56,'Transaksi'!$S$4:$S$1003,"&gt;=0")+COUNTIFS('Transaksi'!$U$4:$U$1003,$A56,'Transaksi'!$S$4:$S$1003,"&lt;0")=0,"—",SUMIFS('Transaksi'!$S$4:$S$1003,'Transaksi'!$U$4:$U$1003,$A56)/(COUNTIFS('Transaksi'!$U$4:$U$1003,$A56,'Transaksi'!$S$4:$S$1003,"&gt;=0")+COUNTIFS('Transaksi'!$U$4:$U$1003,$A56,'Transaksi'!$S$4:$S$1003,"&lt;0"))))</f>
        <v>—</v>
      </c>
    </row>
    <row r="57">
      <c r="A57" t="str">
        <f>IF('Daftar'!$B$7="","",'Daftar'!$B$7)</f>
        <v>Sideways</v>
      </c>
      <c r="B57" s="26">
        <f>IF($A57="","",COUNTIFS('Transaksi'!$U$4:$U$1003,$A57,'Transaksi'!$R$4:$R$1003,"&gt;=0")+COUNTIFS('Transaksi'!$U$4:$U$1003,$A57,'Transaksi'!$R$4:$R$1003,"&lt;0"))</f>
        <v>0</v>
      </c>
      <c r="C57" s="27" t="str">
        <f>IF($A57="","",IF(B57=0,"—",COUNTIFS('Transaksi'!$U$4:$U$1003,$A57,'Transaksi'!$R$4:$R$1003,"&gt;0")/B57))</f>
        <v>—</v>
      </c>
      <c r="D57" s="28" t="str">
        <f>IF($A57="","",IF(B57=0,"—",SUMIFS('Transaksi'!$R$4:$R$1003,'Transaksi'!$U$4:$U$1003,$A57)))</f>
        <v>—</v>
      </c>
      <c r="E57" s="28" t="str">
        <f>IF($A57="","",IF(B57=0,"—",D57/B57))</f>
        <v>—</v>
      </c>
      <c r="F57" s="31" t="str">
        <f>IF($A57="","",IF(COUNTIFS('Transaksi'!$U$4:$U$1003,$A57,'Transaksi'!$S$4:$S$1003,"&gt;=0")+COUNTIFS('Transaksi'!$U$4:$U$1003,$A57,'Transaksi'!$S$4:$S$1003,"&lt;0")=0,"—",SUMIFS('Transaksi'!$S$4:$S$1003,'Transaksi'!$U$4:$U$1003,$A57)/(COUNTIFS('Transaksi'!$U$4:$U$1003,$A57,'Transaksi'!$S$4:$S$1003,"&gt;=0")+COUNTIFS('Transaksi'!$U$4:$U$1003,$A57,'Transaksi'!$S$4:$S$1003,"&lt;0"))))</f>
        <v>—</v>
      </c>
    </row>
    <row r="58">
      <c r="A58" t="str">
        <f>IF('Daftar'!$B$8="","",'Daftar'!$B$8)</f>
        <v>Berita</v>
      </c>
      <c r="B58" s="26">
        <f>IF($A58="","",COUNTIFS('Transaksi'!$U$4:$U$1003,$A58,'Transaksi'!$R$4:$R$1003,"&gt;=0")+COUNTIFS('Transaksi'!$U$4:$U$1003,$A58,'Transaksi'!$R$4:$R$1003,"&lt;0"))</f>
        <v>0</v>
      </c>
      <c r="C58" s="27" t="str">
        <f>IF($A58="","",IF(B58=0,"—",COUNTIFS('Transaksi'!$U$4:$U$1003,$A58,'Transaksi'!$R$4:$R$1003,"&gt;0")/B58))</f>
        <v>—</v>
      </c>
      <c r="D58" s="28" t="str">
        <f>IF($A58="","",IF(B58=0,"—",SUMIFS('Transaksi'!$R$4:$R$1003,'Transaksi'!$U$4:$U$1003,$A58)))</f>
        <v>—</v>
      </c>
      <c r="E58" s="28" t="str">
        <f>IF($A58="","",IF(B58=0,"—",D58/B58))</f>
        <v>—</v>
      </c>
      <c r="F58" s="31" t="str">
        <f>IF($A58="","",IF(COUNTIFS('Transaksi'!$U$4:$U$1003,$A58,'Transaksi'!$S$4:$S$1003,"&gt;=0")+COUNTIFS('Transaksi'!$U$4:$U$1003,$A58,'Transaksi'!$S$4:$S$1003,"&lt;0")=0,"—",SUMIFS('Transaksi'!$S$4:$S$1003,'Transaksi'!$U$4:$U$1003,$A58)/(COUNTIFS('Transaksi'!$U$4:$U$1003,$A58,'Transaksi'!$S$4:$S$1003,"&gt;=0")+COUNTIFS('Transaksi'!$U$4:$U$1003,$A58,'Transaksi'!$S$4:$S$1003,"&lt;0"))))</f>
        <v>—</v>
      </c>
    </row>
    <row r="59">
      <c r="A59" t="str">
        <f>IF('Daftar'!$B$9="","",'Daftar'!$B$9)</f>
        <v/>
      </c>
      <c r="B59" s="26" t="str">
        <f>IF($A59="","",COUNTIFS('Transaksi'!$U$4:$U$1003,$A59,'Transaksi'!$R$4:$R$1003,"&gt;=0")+COUNTIFS('Transaksi'!$U$4:$U$1003,$A59,'Transaksi'!$R$4:$R$1003,"&lt;0"))</f>
        <v/>
      </c>
      <c r="C59" s="27" t="str">
        <f>IF($A59="","",IF(B59=0,"—",COUNTIFS('Transaksi'!$U$4:$U$1003,$A59,'Transaksi'!$R$4:$R$1003,"&gt;0")/B59))</f>
        <v/>
      </c>
      <c r="D59" s="28" t="str">
        <f>IF($A59="","",IF(B59=0,"—",SUMIFS('Transaksi'!$R$4:$R$1003,'Transaksi'!$U$4:$U$1003,$A59)))</f>
        <v/>
      </c>
      <c r="E59" s="28" t="str">
        <f>IF($A59="","",IF(B59=0,"—",D59/B59))</f>
        <v/>
      </c>
      <c r="F59" s="31" t="str">
        <f>IF($A59="","",IF(COUNTIFS('Transaksi'!$U$4:$U$1003,$A59,'Transaksi'!$S$4:$S$1003,"&gt;=0")+COUNTIFS('Transaksi'!$U$4:$U$1003,$A59,'Transaksi'!$S$4:$S$1003,"&lt;0")=0,"—",SUMIFS('Transaksi'!$S$4:$S$1003,'Transaksi'!$U$4:$U$1003,$A59)/(COUNTIFS('Transaksi'!$U$4:$U$1003,$A59,'Transaksi'!$S$4:$S$1003,"&gt;=0")+COUNTIFS('Transaksi'!$U$4:$U$1003,$A59,'Transaksi'!$S$4:$S$1003,"&lt;0"))))</f>
        <v/>
      </c>
    </row>
    <row r="60">
      <c r="A60" t="str">
        <f>IF('Daftar'!$B$10="","",'Daftar'!$B$10)</f>
        <v/>
      </c>
      <c r="B60" s="26" t="str">
        <f>IF($A60="","",COUNTIFS('Transaksi'!$U$4:$U$1003,$A60,'Transaksi'!$R$4:$R$1003,"&gt;=0")+COUNTIFS('Transaksi'!$U$4:$U$1003,$A60,'Transaksi'!$R$4:$R$1003,"&lt;0"))</f>
        <v/>
      </c>
      <c r="C60" s="27" t="str">
        <f>IF($A60="","",IF(B60=0,"—",COUNTIFS('Transaksi'!$U$4:$U$1003,$A60,'Transaksi'!$R$4:$R$1003,"&gt;0")/B60))</f>
        <v/>
      </c>
      <c r="D60" s="28" t="str">
        <f>IF($A60="","",IF(B60=0,"—",SUMIFS('Transaksi'!$R$4:$R$1003,'Transaksi'!$U$4:$U$1003,$A60)))</f>
        <v/>
      </c>
      <c r="E60" s="28" t="str">
        <f>IF($A60="","",IF(B60=0,"—",D60/B60))</f>
        <v/>
      </c>
      <c r="F60" s="31" t="str">
        <f>IF($A60="","",IF(COUNTIFS('Transaksi'!$U$4:$U$1003,$A60,'Transaksi'!$S$4:$S$1003,"&gt;=0")+COUNTIFS('Transaksi'!$U$4:$U$1003,$A60,'Transaksi'!$S$4:$S$1003,"&lt;0")=0,"—",SUMIFS('Transaksi'!$S$4:$S$1003,'Transaksi'!$U$4:$U$1003,$A60)/(COUNTIFS('Transaksi'!$U$4:$U$1003,$A60,'Transaksi'!$S$4:$S$1003,"&gt;=0")+COUNTIFS('Transaksi'!$U$4:$U$1003,$A60,'Transaksi'!$S$4:$S$1003,"&lt;0"))))</f>
        <v/>
      </c>
    </row>
    <row r="61">
      <c r="A61" t="str">
        <f>IF('Daftar'!$B$11="","",'Daftar'!$B$11)</f>
        <v/>
      </c>
      <c r="B61" s="26" t="str">
        <f>IF($A61="","",COUNTIFS('Transaksi'!$U$4:$U$1003,$A61,'Transaksi'!$R$4:$R$1003,"&gt;=0")+COUNTIFS('Transaksi'!$U$4:$U$1003,$A61,'Transaksi'!$R$4:$R$1003,"&lt;0"))</f>
        <v/>
      </c>
      <c r="C61" s="27" t="str">
        <f>IF($A61="","",IF(B61=0,"—",COUNTIFS('Transaksi'!$U$4:$U$1003,$A61,'Transaksi'!$R$4:$R$1003,"&gt;0")/B61))</f>
        <v/>
      </c>
      <c r="D61" s="28" t="str">
        <f>IF($A61="","",IF(B61=0,"—",SUMIFS('Transaksi'!$R$4:$R$1003,'Transaksi'!$U$4:$U$1003,$A61)))</f>
        <v/>
      </c>
      <c r="E61" s="28" t="str">
        <f>IF($A61="","",IF(B61=0,"—",D61/B61))</f>
        <v/>
      </c>
      <c r="F61" s="31" t="str">
        <f>IF($A61="","",IF(COUNTIFS('Transaksi'!$U$4:$U$1003,$A61,'Transaksi'!$S$4:$S$1003,"&gt;=0")+COUNTIFS('Transaksi'!$U$4:$U$1003,$A61,'Transaksi'!$S$4:$S$1003,"&lt;0")=0,"—",SUMIFS('Transaksi'!$S$4:$S$1003,'Transaksi'!$U$4:$U$1003,$A61)/(COUNTIFS('Transaksi'!$U$4:$U$1003,$A61,'Transaksi'!$S$4:$S$1003,"&gt;=0")+COUNTIFS('Transaksi'!$U$4:$U$1003,$A61,'Transaksi'!$S$4:$S$1003,"&lt;0"))))</f>
        <v/>
      </c>
    </row>
    <row r="62">
      <c r="A62" t="str">
        <f>IF('Daftar'!$B$12="","",'Daftar'!$B$12)</f>
        <v/>
      </c>
      <c r="B62" s="26" t="str">
        <f>IF($A62="","",COUNTIFS('Transaksi'!$U$4:$U$1003,$A62,'Transaksi'!$R$4:$R$1003,"&gt;=0")+COUNTIFS('Transaksi'!$U$4:$U$1003,$A62,'Transaksi'!$R$4:$R$1003,"&lt;0"))</f>
        <v/>
      </c>
      <c r="C62" s="27" t="str">
        <f>IF($A62="","",IF(B62=0,"—",COUNTIFS('Transaksi'!$U$4:$U$1003,$A62,'Transaksi'!$R$4:$R$1003,"&gt;0")/B62))</f>
        <v/>
      </c>
      <c r="D62" s="28" t="str">
        <f>IF($A62="","",IF(B62=0,"—",SUMIFS('Transaksi'!$R$4:$R$1003,'Transaksi'!$U$4:$U$1003,$A62)))</f>
        <v/>
      </c>
      <c r="E62" s="28" t="str">
        <f>IF($A62="","",IF(B62=0,"—",D62/B62))</f>
        <v/>
      </c>
      <c r="F62" s="31" t="str">
        <f>IF($A62="","",IF(COUNTIFS('Transaksi'!$U$4:$U$1003,$A62,'Transaksi'!$S$4:$S$1003,"&gt;=0")+COUNTIFS('Transaksi'!$U$4:$U$1003,$A62,'Transaksi'!$S$4:$S$1003,"&lt;0")=0,"—",SUMIFS('Transaksi'!$S$4:$S$1003,'Transaksi'!$U$4:$U$1003,$A62)/(COUNTIFS('Transaksi'!$U$4:$U$1003,$A62,'Transaksi'!$S$4:$S$1003,"&gt;=0")+COUNTIFS('Transaksi'!$U$4:$U$1003,$A62,'Transaksi'!$S$4:$S$1003,"&lt;0"))))</f>
        <v/>
      </c>
    </row>
    <row r="63">
      <c r="A63" t="str">
        <f>IF('Daftar'!$B$13="","",'Daftar'!$B$13)</f>
        <v/>
      </c>
      <c r="B63" s="26" t="str">
        <f>IF($A63="","",COUNTIFS('Transaksi'!$U$4:$U$1003,$A63,'Transaksi'!$R$4:$R$1003,"&gt;=0")+COUNTIFS('Transaksi'!$U$4:$U$1003,$A63,'Transaksi'!$R$4:$R$1003,"&lt;0"))</f>
        <v/>
      </c>
      <c r="C63" s="27" t="str">
        <f>IF($A63="","",IF(B63=0,"—",COUNTIFS('Transaksi'!$U$4:$U$1003,$A63,'Transaksi'!$R$4:$R$1003,"&gt;0")/B63))</f>
        <v/>
      </c>
      <c r="D63" s="28" t="str">
        <f>IF($A63="","",IF(B63=0,"—",SUMIFS('Transaksi'!$R$4:$R$1003,'Transaksi'!$U$4:$U$1003,$A63)))</f>
        <v/>
      </c>
      <c r="E63" s="28" t="str">
        <f>IF($A63="","",IF(B63=0,"—",D63/B63))</f>
        <v/>
      </c>
      <c r="F63" s="31" t="str">
        <f>IF($A63="","",IF(COUNTIFS('Transaksi'!$U$4:$U$1003,$A63,'Transaksi'!$S$4:$S$1003,"&gt;=0")+COUNTIFS('Transaksi'!$U$4:$U$1003,$A63,'Transaksi'!$S$4:$S$1003,"&lt;0")=0,"—",SUMIFS('Transaksi'!$S$4:$S$1003,'Transaksi'!$U$4:$U$1003,$A63)/(COUNTIFS('Transaksi'!$U$4:$U$1003,$A63,'Transaksi'!$S$4:$S$1003,"&gt;=0")+COUNTIFS('Transaksi'!$U$4:$U$1003,$A63,'Transaksi'!$S$4:$S$1003,"&lt;0"))))</f>
        <v/>
      </c>
    </row>
    <row r="64">
      <c r="A64" t="str">
        <f>IF('Daftar'!$B$14="","",'Daftar'!$B$14)</f>
        <v/>
      </c>
      <c r="B64" s="26" t="str">
        <f>IF($A64="","",COUNTIFS('Transaksi'!$U$4:$U$1003,$A64,'Transaksi'!$R$4:$R$1003,"&gt;=0")+COUNTIFS('Transaksi'!$U$4:$U$1003,$A64,'Transaksi'!$R$4:$R$1003,"&lt;0"))</f>
        <v/>
      </c>
      <c r="C64" s="27" t="str">
        <f>IF($A64="","",IF(B64=0,"—",COUNTIFS('Transaksi'!$U$4:$U$1003,$A64,'Transaksi'!$R$4:$R$1003,"&gt;0")/B64))</f>
        <v/>
      </c>
      <c r="D64" s="28" t="str">
        <f>IF($A64="","",IF(B64=0,"—",SUMIFS('Transaksi'!$R$4:$R$1003,'Transaksi'!$U$4:$U$1003,$A64)))</f>
        <v/>
      </c>
      <c r="E64" s="28" t="str">
        <f>IF($A64="","",IF(B64=0,"—",D64/B64))</f>
        <v/>
      </c>
      <c r="F64" s="31" t="str">
        <f>IF($A64="","",IF(COUNTIFS('Transaksi'!$U$4:$U$1003,$A64,'Transaksi'!$S$4:$S$1003,"&gt;=0")+COUNTIFS('Transaksi'!$U$4:$U$1003,$A64,'Transaksi'!$S$4:$S$1003,"&lt;0")=0,"—",SUMIFS('Transaksi'!$S$4:$S$1003,'Transaksi'!$U$4:$U$1003,$A64)/(COUNTIFS('Transaksi'!$U$4:$U$1003,$A64,'Transaksi'!$S$4:$S$1003,"&gt;=0")+COUNTIFS('Transaksi'!$U$4:$U$1003,$A64,'Transaksi'!$S$4:$S$1003,"&lt;0"))))</f>
        <v/>
      </c>
    </row>
    <row r="65">
      <c r="A65" t="str">
        <f>IF('Daftar'!$B$15="","",'Daftar'!$B$15)</f>
        <v/>
      </c>
      <c r="B65" s="26" t="str">
        <f>IF($A65="","",COUNTIFS('Transaksi'!$U$4:$U$1003,$A65,'Transaksi'!$R$4:$R$1003,"&gt;=0")+COUNTIFS('Transaksi'!$U$4:$U$1003,$A65,'Transaksi'!$R$4:$R$1003,"&lt;0"))</f>
        <v/>
      </c>
      <c r="C65" s="27" t="str">
        <f>IF($A65="","",IF(B65=0,"—",COUNTIFS('Transaksi'!$U$4:$U$1003,$A65,'Transaksi'!$R$4:$R$1003,"&gt;0")/B65))</f>
        <v/>
      </c>
      <c r="D65" s="28" t="str">
        <f>IF($A65="","",IF(B65=0,"—",SUMIFS('Transaksi'!$R$4:$R$1003,'Transaksi'!$U$4:$U$1003,$A65)))</f>
        <v/>
      </c>
      <c r="E65" s="28" t="str">
        <f>IF($A65="","",IF(B65=0,"—",D65/B65))</f>
        <v/>
      </c>
      <c r="F65" s="31" t="str">
        <f>IF($A65="","",IF(COUNTIFS('Transaksi'!$U$4:$U$1003,$A65,'Transaksi'!$S$4:$S$1003,"&gt;=0")+COUNTIFS('Transaksi'!$U$4:$U$1003,$A65,'Transaksi'!$S$4:$S$1003,"&lt;0")=0,"—",SUMIFS('Transaksi'!$S$4:$S$1003,'Transaksi'!$U$4:$U$1003,$A65)/(COUNTIFS('Transaksi'!$U$4:$U$1003,$A65,'Transaksi'!$S$4:$S$1003,"&gt;=0")+COUNTIFS('Transaksi'!$U$4:$U$1003,$A65,'Transaksi'!$S$4:$S$1003,"&lt;0"))))</f>
        <v/>
      </c>
    </row>
    <row r="66">
      <c r="A66" t="str">
        <f>IF('Daftar'!$B$16="","",'Daftar'!$B$16)</f>
        <v/>
      </c>
      <c r="B66" s="26" t="str">
        <f>IF($A66="","",COUNTIFS('Transaksi'!$U$4:$U$1003,$A66,'Transaksi'!$R$4:$R$1003,"&gt;=0")+COUNTIFS('Transaksi'!$U$4:$U$1003,$A66,'Transaksi'!$R$4:$R$1003,"&lt;0"))</f>
        <v/>
      </c>
      <c r="C66" s="27" t="str">
        <f>IF($A66="","",IF(B66=0,"—",COUNTIFS('Transaksi'!$U$4:$U$1003,$A66,'Transaksi'!$R$4:$R$1003,"&gt;0")/B66))</f>
        <v/>
      </c>
      <c r="D66" s="28" t="str">
        <f>IF($A66="","",IF(B66=0,"—",SUMIFS('Transaksi'!$R$4:$R$1003,'Transaksi'!$U$4:$U$1003,$A66)))</f>
        <v/>
      </c>
      <c r="E66" s="28" t="str">
        <f>IF($A66="","",IF(B66=0,"—",D66/B66))</f>
        <v/>
      </c>
      <c r="F66" s="31" t="str">
        <f>IF($A66="","",IF(COUNTIFS('Transaksi'!$U$4:$U$1003,$A66,'Transaksi'!$S$4:$S$1003,"&gt;=0")+COUNTIFS('Transaksi'!$U$4:$U$1003,$A66,'Transaksi'!$S$4:$S$1003,"&lt;0")=0,"—",SUMIFS('Transaksi'!$S$4:$S$1003,'Transaksi'!$U$4:$U$1003,$A66)/(COUNTIFS('Transaksi'!$U$4:$U$1003,$A66,'Transaksi'!$S$4:$S$1003,"&gt;=0")+COUNTIFS('Transaksi'!$U$4:$U$1003,$A66,'Transaksi'!$S$4:$S$1003,"&lt;0"))))</f>
        <v/>
      </c>
    </row>
    <row r="67">
      <c r="A67" t="str">
        <f>IF('Daftar'!$B$17="","",'Daftar'!$B$17)</f>
        <v/>
      </c>
      <c r="B67" s="26" t="str">
        <f>IF($A67="","",COUNTIFS('Transaksi'!$U$4:$U$1003,$A67,'Transaksi'!$R$4:$R$1003,"&gt;=0")+COUNTIFS('Transaksi'!$U$4:$U$1003,$A67,'Transaksi'!$R$4:$R$1003,"&lt;0"))</f>
        <v/>
      </c>
      <c r="C67" s="27" t="str">
        <f>IF($A67="","",IF(B67=0,"—",COUNTIFS('Transaksi'!$U$4:$U$1003,$A67,'Transaksi'!$R$4:$R$1003,"&gt;0")/B67))</f>
        <v/>
      </c>
      <c r="D67" s="28" t="str">
        <f>IF($A67="","",IF(B67=0,"—",SUMIFS('Transaksi'!$R$4:$R$1003,'Transaksi'!$U$4:$U$1003,$A67)))</f>
        <v/>
      </c>
      <c r="E67" s="28" t="str">
        <f>IF($A67="","",IF(B67=0,"—",D67/B67))</f>
        <v/>
      </c>
      <c r="F67" s="31" t="str">
        <f>IF($A67="","",IF(COUNTIFS('Transaksi'!$U$4:$U$1003,$A67,'Transaksi'!$S$4:$S$1003,"&gt;=0")+COUNTIFS('Transaksi'!$U$4:$U$1003,$A67,'Transaksi'!$S$4:$S$1003,"&lt;0")=0,"—",SUMIFS('Transaksi'!$S$4:$S$1003,'Transaksi'!$U$4:$U$1003,$A67)/(COUNTIFS('Transaksi'!$U$4:$U$1003,$A67,'Transaksi'!$S$4:$S$1003,"&gt;=0")+COUNTIFS('Transaksi'!$U$4:$U$1003,$A67,'Transaksi'!$S$4:$S$1003,"&lt;0"))))</f>
        <v/>
      </c>
    </row>
    <row r="68">
      <c r="A68" t="str">
        <f>IF('Daftar'!$B$18="","",'Daftar'!$B$18)</f>
        <v/>
      </c>
      <c r="B68" s="26" t="str">
        <f>IF($A68="","",COUNTIFS('Transaksi'!$U$4:$U$1003,$A68,'Transaksi'!$R$4:$R$1003,"&gt;=0")+COUNTIFS('Transaksi'!$U$4:$U$1003,$A68,'Transaksi'!$R$4:$R$1003,"&lt;0"))</f>
        <v/>
      </c>
      <c r="C68" s="27" t="str">
        <f>IF($A68="","",IF(B68=0,"—",COUNTIFS('Transaksi'!$U$4:$U$1003,$A68,'Transaksi'!$R$4:$R$1003,"&gt;0")/B68))</f>
        <v/>
      </c>
      <c r="D68" s="28" t="str">
        <f>IF($A68="","",IF(B68=0,"—",SUMIFS('Transaksi'!$R$4:$R$1003,'Transaksi'!$U$4:$U$1003,$A68)))</f>
        <v/>
      </c>
      <c r="E68" s="28" t="str">
        <f>IF($A68="","",IF(B68=0,"—",D68/B68))</f>
        <v/>
      </c>
      <c r="F68" s="31" t="str">
        <f>IF($A68="","",IF(COUNTIFS('Transaksi'!$U$4:$U$1003,$A68,'Transaksi'!$S$4:$S$1003,"&gt;=0")+COUNTIFS('Transaksi'!$U$4:$U$1003,$A68,'Transaksi'!$S$4:$S$1003,"&lt;0")=0,"—",SUMIFS('Transaksi'!$S$4:$S$1003,'Transaksi'!$U$4:$U$1003,$A68)/(COUNTIFS('Transaksi'!$U$4:$U$1003,$A68,'Transaksi'!$S$4:$S$1003,"&gt;=0")+COUNTIFS('Transaksi'!$U$4:$U$1003,$A68,'Transaksi'!$S$4:$S$1003,"&lt;0"))))</f>
        <v/>
      </c>
    </row>
    <row r="69">
      <c r="A69" t="str">
        <f>IF('Daftar'!$B$19="","",'Daftar'!$B$19)</f>
        <v/>
      </c>
      <c r="B69" s="26" t="str">
        <f>IF($A69="","",COUNTIFS('Transaksi'!$U$4:$U$1003,$A69,'Transaksi'!$R$4:$R$1003,"&gt;=0")+COUNTIFS('Transaksi'!$U$4:$U$1003,$A69,'Transaksi'!$R$4:$R$1003,"&lt;0"))</f>
        <v/>
      </c>
      <c r="C69" s="27" t="str">
        <f>IF($A69="","",IF(B69=0,"—",COUNTIFS('Transaksi'!$U$4:$U$1003,$A69,'Transaksi'!$R$4:$R$1003,"&gt;0")/B69))</f>
        <v/>
      </c>
      <c r="D69" s="28" t="str">
        <f>IF($A69="","",IF(B69=0,"—",SUMIFS('Transaksi'!$R$4:$R$1003,'Transaksi'!$U$4:$U$1003,$A69)))</f>
        <v/>
      </c>
      <c r="E69" s="28" t="str">
        <f>IF($A69="","",IF(B69=0,"—",D69/B69))</f>
        <v/>
      </c>
      <c r="F69" s="31" t="str">
        <f>IF($A69="","",IF(COUNTIFS('Transaksi'!$U$4:$U$1003,$A69,'Transaksi'!$S$4:$S$1003,"&gt;=0")+COUNTIFS('Transaksi'!$U$4:$U$1003,$A69,'Transaksi'!$S$4:$S$1003,"&lt;0")=0,"—",SUMIFS('Transaksi'!$S$4:$S$1003,'Transaksi'!$U$4:$U$1003,$A69)/(COUNTIFS('Transaksi'!$U$4:$U$1003,$A69,'Transaksi'!$S$4:$S$1003,"&gt;=0")+COUNTIFS('Transaksi'!$U$4:$U$1003,$A69,'Transaksi'!$S$4:$S$1003,"&lt;0"))))</f>
        <v/>
      </c>
    </row>
    <row r="70">
      <c r="A70" t="str">
        <f>IF('Daftar'!$B$20="","",'Daftar'!$B$20)</f>
        <v/>
      </c>
      <c r="B70" s="26" t="str">
        <f>IF($A70="","",COUNTIFS('Transaksi'!$U$4:$U$1003,$A70,'Transaksi'!$R$4:$R$1003,"&gt;=0")+COUNTIFS('Transaksi'!$U$4:$U$1003,$A70,'Transaksi'!$R$4:$R$1003,"&lt;0"))</f>
        <v/>
      </c>
      <c r="C70" s="27" t="str">
        <f>IF($A70="","",IF(B70=0,"—",COUNTIFS('Transaksi'!$U$4:$U$1003,$A70,'Transaksi'!$R$4:$R$1003,"&gt;0")/B70))</f>
        <v/>
      </c>
      <c r="D70" s="28" t="str">
        <f>IF($A70="","",IF(B70=0,"—",SUMIFS('Transaksi'!$R$4:$R$1003,'Transaksi'!$U$4:$U$1003,$A70)))</f>
        <v/>
      </c>
      <c r="E70" s="28" t="str">
        <f>IF($A70="","",IF(B70=0,"—",D70/B70))</f>
        <v/>
      </c>
      <c r="F70" s="31" t="str">
        <f>IF($A70="","",IF(COUNTIFS('Transaksi'!$U$4:$U$1003,$A70,'Transaksi'!$S$4:$S$1003,"&gt;=0")+COUNTIFS('Transaksi'!$U$4:$U$1003,$A70,'Transaksi'!$S$4:$S$1003,"&lt;0")=0,"—",SUMIFS('Transaksi'!$S$4:$S$1003,'Transaksi'!$U$4:$U$1003,$A70)/(COUNTIFS('Transaksi'!$U$4:$U$1003,$A70,'Transaksi'!$S$4:$S$1003,"&gt;=0")+COUNTIFS('Transaksi'!$U$4:$U$1003,$A70,'Transaksi'!$S$4:$S$1003,"&lt;0"))))</f>
        <v/>
      </c>
    </row>
    <row r="71">
      <c r="A71" t="str">
        <f>IF('Daftar'!$B$21="","",'Daftar'!$B$21)</f>
        <v/>
      </c>
      <c r="B71" s="26" t="str">
        <f>IF($A71="","",COUNTIFS('Transaksi'!$U$4:$U$1003,$A71,'Transaksi'!$R$4:$R$1003,"&gt;=0")+COUNTIFS('Transaksi'!$U$4:$U$1003,$A71,'Transaksi'!$R$4:$R$1003,"&lt;0"))</f>
        <v/>
      </c>
      <c r="C71" s="27" t="str">
        <f>IF($A71="","",IF(B71=0,"—",COUNTIFS('Transaksi'!$U$4:$U$1003,$A71,'Transaksi'!$R$4:$R$1003,"&gt;0")/B71))</f>
        <v/>
      </c>
      <c r="D71" s="28" t="str">
        <f>IF($A71="","",IF(B71=0,"—",SUMIFS('Transaksi'!$R$4:$R$1003,'Transaksi'!$U$4:$U$1003,$A71)))</f>
        <v/>
      </c>
      <c r="E71" s="28" t="str">
        <f>IF($A71="","",IF(B71=0,"—",D71/B71))</f>
        <v/>
      </c>
      <c r="F71" s="31" t="str">
        <f>IF($A71="","",IF(COUNTIFS('Transaksi'!$U$4:$U$1003,$A71,'Transaksi'!$S$4:$S$1003,"&gt;=0")+COUNTIFS('Transaksi'!$U$4:$U$1003,$A71,'Transaksi'!$S$4:$S$1003,"&lt;0")=0,"—",SUMIFS('Transaksi'!$S$4:$S$1003,'Transaksi'!$U$4:$U$1003,$A71)/(COUNTIFS('Transaksi'!$U$4:$U$1003,$A71,'Transaksi'!$S$4:$S$1003,"&gt;=0")+COUNTIFS('Transaksi'!$U$4:$U$1003,$A71,'Transaksi'!$S$4:$S$1003,"&lt;0"))))</f>
        <v/>
      </c>
    </row>
    <row r="73">
      <c r="A73" s="4" t="s">
        <v>95</v>
      </c>
    </row>
    <row r="74" ht="30" customHeight="1">
      <c r="A74" s="8" t="s">
        <v>31</v>
      </c>
      <c r="B74" s="33" t="s">
        <v>3</v>
      </c>
      <c r="C74" s="33" t="s">
        <v>59</v>
      </c>
      <c r="D74" s="33" t="s">
        <v>89</v>
      </c>
      <c r="E74" s="33" t="s">
        <v>90</v>
      </c>
      <c r="F74" s="33" t="s">
        <v>91</v>
      </c>
    </row>
    <row r="75">
      <c r="A75" t="s">
        <v>96</v>
      </c>
      <c r="B75" s="26">
        <f>COUNTIFS('Transaksi'!$W$4:$W$1003,"",'Transaksi'!$R$4:$R$1003,"&gt;=0")+COUNTIFS('Transaksi'!$W$4:$W$1003,"",'Transaksi'!$R$4:$R$1003,"&lt;0")</f>
        <v>5</v>
      </c>
      <c r="C75" s="27">
        <f>IF(B75=0,"—",COUNTIFS('Transaksi'!$W$4:$W$1003,"",'Transaksi'!$R$4:$R$1003,"&gt;0")/B75)</f>
        <v>0.6</v>
      </c>
      <c r="D75" s="28">
        <f>IF(B75=0,"—",SUMIFS('Transaksi'!$R$4:$R$1003,'Transaksi'!$W$4:$W$1003,""))</f>
        <v>3167.1363267999905</v>
      </c>
      <c r="E75" s="28">
        <f>IF(B75=0,"—",D75/B75)</f>
        <v>633.427265359998</v>
      </c>
      <c r="F75" s="31">
        <f>IF(COUNTIFS('Transaksi'!$W$4:$W$1003,"",'Transaksi'!$S$4:$S$1003,"&gt;=0")+COUNTIFS('Transaksi'!$W$4:$W$1003,"",'Transaksi'!$S$4:$S$1003,"&lt;0")=0,"—",SUMIFS('Transaksi'!$S$4:$S$1003,'Transaksi'!$W$4:$W$1003,"")/(COUNTIFS('Transaksi'!$W$4:$W$1003,"",'Transaksi'!$S$4:$S$1003,"&gt;=0")+COUNTIFS('Transaksi'!$W$4:$W$1003,"",'Transaksi'!$S$4:$S$1003,"&lt;0")))</f>
        <v>-0.2727532638703214</v>
      </c>
    </row>
    <row r="76">
      <c r="A76" t="str">
        <f>IF('Daftar'!$D$2="","",'Daftar'!$D$2)</f>
        <v>Tenang</v>
      </c>
      <c r="B76" s="26">
        <f>IF($A76="","",COUNTIFS('Transaksi'!$W$4:$W$1003,$A76,'Transaksi'!$R$4:$R$1003,"&gt;=0")+COUNTIFS('Transaksi'!$W$4:$W$1003,$A76,'Transaksi'!$R$4:$R$1003,"&lt;0"))</f>
        <v>0</v>
      </c>
      <c r="C76" s="27" t="str">
        <f>IF($A76="","",IF(B76=0,"—",COUNTIFS('Transaksi'!$W$4:$W$1003,$A76,'Transaksi'!$R$4:$R$1003,"&gt;0")/B76))</f>
        <v>—</v>
      </c>
      <c r="D76" s="28" t="str">
        <f>IF($A76="","",IF(B76=0,"—",SUMIFS('Transaksi'!$R$4:$R$1003,'Transaksi'!$W$4:$W$1003,$A76)))</f>
        <v>—</v>
      </c>
      <c r="E76" s="28" t="str">
        <f>IF($A76="","",IF(B76=0,"—",D76/B76))</f>
        <v>—</v>
      </c>
      <c r="F76" s="31" t="str">
        <f>IF($A76="","",IF(COUNTIFS('Transaksi'!$W$4:$W$1003,$A76,'Transaksi'!$S$4:$S$1003,"&gt;=0")+COUNTIFS('Transaksi'!$W$4:$W$1003,$A76,'Transaksi'!$S$4:$S$1003,"&lt;0")=0,"—",SUMIFS('Transaksi'!$S$4:$S$1003,'Transaksi'!$W$4:$W$1003,$A76)/(COUNTIFS('Transaksi'!$W$4:$W$1003,$A76,'Transaksi'!$S$4:$S$1003,"&gt;=0")+COUNTIFS('Transaksi'!$W$4:$W$1003,$A76,'Transaksi'!$S$4:$S$1003,"&lt;0"))))</f>
        <v>—</v>
      </c>
    </row>
    <row r="77">
      <c r="A77" t="str">
        <f>IF('Daftar'!$D$3="","",'Daftar'!$D$3)</f>
        <v>Yakin</v>
      </c>
      <c r="B77" s="26">
        <f>IF($A77="","",COUNTIFS('Transaksi'!$W$4:$W$1003,$A77,'Transaksi'!$R$4:$R$1003,"&gt;=0")+COUNTIFS('Transaksi'!$W$4:$W$1003,$A77,'Transaksi'!$R$4:$R$1003,"&lt;0"))</f>
        <v>0</v>
      </c>
      <c r="C77" s="27" t="str">
        <f>IF($A77="","",IF(B77=0,"—",COUNTIFS('Transaksi'!$W$4:$W$1003,$A77,'Transaksi'!$R$4:$R$1003,"&gt;0")/B77))</f>
        <v>—</v>
      </c>
      <c r="D77" s="28" t="str">
        <f>IF($A77="","",IF(B77=0,"—",SUMIFS('Transaksi'!$R$4:$R$1003,'Transaksi'!$W$4:$W$1003,$A77)))</f>
        <v>—</v>
      </c>
      <c r="E77" s="28" t="str">
        <f>IF($A77="","",IF(B77=0,"—",D77/B77))</f>
        <v>—</v>
      </c>
      <c r="F77" s="31" t="str">
        <f>IF($A77="","",IF(COUNTIFS('Transaksi'!$W$4:$W$1003,$A77,'Transaksi'!$S$4:$S$1003,"&gt;=0")+COUNTIFS('Transaksi'!$W$4:$W$1003,$A77,'Transaksi'!$S$4:$S$1003,"&lt;0")=0,"—",SUMIFS('Transaksi'!$S$4:$S$1003,'Transaksi'!$W$4:$W$1003,$A77)/(COUNTIFS('Transaksi'!$W$4:$W$1003,$A77,'Transaksi'!$S$4:$S$1003,"&gt;=0")+COUNTIFS('Transaksi'!$W$4:$W$1003,$A77,'Transaksi'!$S$4:$S$1003,"&lt;0"))))</f>
        <v>—</v>
      </c>
    </row>
    <row r="78">
      <c r="A78" t="str">
        <f>IF('Daftar'!$D$4="","",'Daftar'!$D$4)</f>
        <v>Euforia</v>
      </c>
      <c r="B78" s="26">
        <f>IF($A78="","",COUNTIFS('Transaksi'!$W$4:$W$1003,$A78,'Transaksi'!$R$4:$R$1003,"&gt;=0")+COUNTIFS('Transaksi'!$W$4:$W$1003,$A78,'Transaksi'!$R$4:$R$1003,"&lt;0"))</f>
        <v>0</v>
      </c>
      <c r="C78" s="27" t="str">
        <f>IF($A78="","",IF(B78=0,"—",COUNTIFS('Transaksi'!$W$4:$W$1003,$A78,'Transaksi'!$R$4:$R$1003,"&gt;0")/B78))</f>
        <v>—</v>
      </c>
      <c r="D78" s="28" t="str">
        <f>IF($A78="","",IF(B78=0,"—",SUMIFS('Transaksi'!$R$4:$R$1003,'Transaksi'!$W$4:$W$1003,$A78)))</f>
        <v>—</v>
      </c>
      <c r="E78" s="28" t="str">
        <f>IF($A78="","",IF(B78=0,"—",D78/B78))</f>
        <v>—</v>
      </c>
      <c r="F78" s="31" t="str">
        <f>IF($A78="","",IF(COUNTIFS('Transaksi'!$W$4:$W$1003,$A78,'Transaksi'!$S$4:$S$1003,"&gt;=0")+COUNTIFS('Transaksi'!$W$4:$W$1003,$A78,'Transaksi'!$S$4:$S$1003,"&lt;0")=0,"—",SUMIFS('Transaksi'!$S$4:$S$1003,'Transaksi'!$W$4:$W$1003,$A78)/(COUNTIFS('Transaksi'!$W$4:$W$1003,$A78,'Transaksi'!$S$4:$S$1003,"&gt;=0")+COUNTIFS('Transaksi'!$W$4:$W$1003,$A78,'Transaksi'!$S$4:$S$1003,"&lt;0"))))</f>
        <v>—</v>
      </c>
    </row>
    <row r="79">
      <c r="A79" t="str">
        <f>IF('Daftar'!$D$5="","",'Daftar'!$D$5)</f>
        <v>Takut</v>
      </c>
      <c r="B79" s="26">
        <f>IF($A79="","",COUNTIFS('Transaksi'!$W$4:$W$1003,$A79,'Transaksi'!$R$4:$R$1003,"&gt;=0")+COUNTIFS('Transaksi'!$W$4:$W$1003,$A79,'Transaksi'!$R$4:$R$1003,"&lt;0"))</f>
        <v>0</v>
      </c>
      <c r="C79" s="27" t="str">
        <f>IF($A79="","",IF(B79=0,"—",COUNTIFS('Transaksi'!$W$4:$W$1003,$A79,'Transaksi'!$R$4:$R$1003,"&gt;0")/B79))</f>
        <v>—</v>
      </c>
      <c r="D79" s="28" t="str">
        <f>IF($A79="","",IF(B79=0,"—",SUMIFS('Transaksi'!$R$4:$R$1003,'Transaksi'!$W$4:$W$1003,$A79)))</f>
        <v>—</v>
      </c>
      <c r="E79" s="28" t="str">
        <f>IF($A79="","",IF(B79=0,"—",D79/B79))</f>
        <v>—</v>
      </c>
      <c r="F79" s="31" t="str">
        <f>IF($A79="","",IF(COUNTIFS('Transaksi'!$W$4:$W$1003,$A79,'Transaksi'!$S$4:$S$1003,"&gt;=0")+COUNTIFS('Transaksi'!$W$4:$W$1003,$A79,'Transaksi'!$S$4:$S$1003,"&lt;0")=0,"—",SUMIFS('Transaksi'!$S$4:$S$1003,'Transaksi'!$W$4:$W$1003,$A79)/(COUNTIFS('Transaksi'!$W$4:$W$1003,$A79,'Transaksi'!$S$4:$S$1003,"&gt;=0")+COUNTIFS('Transaksi'!$W$4:$W$1003,$A79,'Transaksi'!$S$4:$S$1003,"&lt;0"))))</f>
        <v>—</v>
      </c>
    </row>
    <row r="80">
      <c r="A80" t="str">
        <f>IF('Daftar'!$D$6="","",'Daftar'!$D$6)</f>
        <v>Serakah</v>
      </c>
      <c r="B80" s="26">
        <f>IF($A80="","",COUNTIFS('Transaksi'!$W$4:$W$1003,$A80,'Transaksi'!$R$4:$R$1003,"&gt;=0")+COUNTIFS('Transaksi'!$W$4:$W$1003,$A80,'Transaksi'!$R$4:$R$1003,"&lt;0"))</f>
        <v>0</v>
      </c>
      <c r="C80" s="27" t="str">
        <f>IF($A80="","",IF(B80=0,"—",COUNTIFS('Transaksi'!$W$4:$W$1003,$A80,'Transaksi'!$R$4:$R$1003,"&gt;0")/B80))</f>
        <v>—</v>
      </c>
      <c r="D80" s="28" t="str">
        <f>IF($A80="","",IF(B80=0,"—",SUMIFS('Transaksi'!$R$4:$R$1003,'Transaksi'!$W$4:$W$1003,$A80)))</f>
        <v>—</v>
      </c>
      <c r="E80" s="28" t="str">
        <f>IF($A80="","",IF(B80=0,"—",D80/B80))</f>
        <v>—</v>
      </c>
      <c r="F80" s="31" t="str">
        <f>IF($A80="","",IF(COUNTIFS('Transaksi'!$W$4:$W$1003,$A80,'Transaksi'!$S$4:$S$1003,"&gt;=0")+COUNTIFS('Transaksi'!$W$4:$W$1003,$A80,'Transaksi'!$S$4:$S$1003,"&lt;0")=0,"—",SUMIFS('Transaksi'!$S$4:$S$1003,'Transaksi'!$W$4:$W$1003,$A80)/(COUNTIFS('Transaksi'!$W$4:$W$1003,$A80,'Transaksi'!$S$4:$S$1003,"&gt;=0")+COUNTIFS('Transaksi'!$W$4:$W$1003,$A80,'Transaksi'!$S$4:$S$1003,"&lt;0"))))</f>
        <v>—</v>
      </c>
    </row>
    <row r="81">
      <c r="A81" t="str">
        <f>IF('Daftar'!$D$7="","",'Daftar'!$D$7)</f>
        <v>Bosan</v>
      </c>
      <c r="B81" s="26">
        <f>IF($A81="","",COUNTIFS('Transaksi'!$W$4:$W$1003,$A81,'Transaksi'!$R$4:$R$1003,"&gt;=0")+COUNTIFS('Transaksi'!$W$4:$W$1003,$A81,'Transaksi'!$R$4:$R$1003,"&lt;0"))</f>
        <v>0</v>
      </c>
      <c r="C81" s="27" t="str">
        <f>IF($A81="","",IF(B81=0,"—",COUNTIFS('Transaksi'!$W$4:$W$1003,$A81,'Transaksi'!$R$4:$R$1003,"&gt;0")/B81))</f>
        <v>—</v>
      </c>
      <c r="D81" s="28" t="str">
        <f>IF($A81="","",IF(B81=0,"—",SUMIFS('Transaksi'!$R$4:$R$1003,'Transaksi'!$W$4:$W$1003,$A81)))</f>
        <v>—</v>
      </c>
      <c r="E81" s="28" t="str">
        <f>IF($A81="","",IF(B81=0,"—",D81/B81))</f>
        <v>—</v>
      </c>
      <c r="F81" s="31" t="str">
        <f>IF($A81="","",IF(COUNTIFS('Transaksi'!$W$4:$W$1003,$A81,'Transaksi'!$S$4:$S$1003,"&gt;=0")+COUNTIFS('Transaksi'!$W$4:$W$1003,$A81,'Transaksi'!$S$4:$S$1003,"&lt;0")=0,"—",SUMIFS('Transaksi'!$S$4:$S$1003,'Transaksi'!$W$4:$W$1003,$A81)/(COUNTIFS('Transaksi'!$W$4:$W$1003,$A81,'Transaksi'!$S$4:$S$1003,"&gt;=0")+COUNTIFS('Transaksi'!$W$4:$W$1003,$A81,'Transaksi'!$S$4:$S$1003,"&lt;0"))))</f>
        <v>—</v>
      </c>
    </row>
    <row r="82">
      <c r="A82" t="str">
        <f>IF('Daftar'!$D$8="","",'Daftar'!$D$8)</f>
        <v>Marah</v>
      </c>
      <c r="B82" s="26">
        <f>IF($A82="","",COUNTIFS('Transaksi'!$W$4:$W$1003,$A82,'Transaksi'!$R$4:$R$1003,"&gt;=0")+COUNTIFS('Transaksi'!$W$4:$W$1003,$A82,'Transaksi'!$R$4:$R$1003,"&lt;0"))</f>
        <v>0</v>
      </c>
      <c r="C82" s="27" t="str">
        <f>IF($A82="","",IF(B82=0,"—",COUNTIFS('Transaksi'!$W$4:$W$1003,$A82,'Transaksi'!$R$4:$R$1003,"&gt;0")/B82))</f>
        <v>—</v>
      </c>
      <c r="D82" s="28" t="str">
        <f>IF($A82="","",IF(B82=0,"—",SUMIFS('Transaksi'!$R$4:$R$1003,'Transaksi'!$W$4:$W$1003,$A82)))</f>
        <v>—</v>
      </c>
      <c r="E82" s="28" t="str">
        <f>IF($A82="","",IF(B82=0,"—",D82/B82))</f>
        <v>—</v>
      </c>
      <c r="F82" s="31" t="str">
        <f>IF($A82="","",IF(COUNTIFS('Transaksi'!$W$4:$W$1003,$A82,'Transaksi'!$S$4:$S$1003,"&gt;=0")+COUNTIFS('Transaksi'!$W$4:$W$1003,$A82,'Transaksi'!$S$4:$S$1003,"&lt;0")=0,"—",SUMIFS('Transaksi'!$S$4:$S$1003,'Transaksi'!$W$4:$W$1003,$A82)/(COUNTIFS('Transaksi'!$W$4:$W$1003,$A82,'Transaksi'!$S$4:$S$1003,"&gt;=0")+COUNTIFS('Transaksi'!$W$4:$W$1003,$A82,'Transaksi'!$S$4:$S$1003,"&lt;0"))))</f>
        <v>—</v>
      </c>
    </row>
    <row r="83">
      <c r="A83" t="str">
        <f>IF('Daftar'!$D$9="","",'Daftar'!$D$9)</f>
        <v>Lelah</v>
      </c>
      <c r="B83" s="26">
        <f>IF($A83="","",COUNTIFS('Transaksi'!$W$4:$W$1003,$A83,'Transaksi'!$R$4:$R$1003,"&gt;=0")+COUNTIFS('Transaksi'!$W$4:$W$1003,$A83,'Transaksi'!$R$4:$R$1003,"&lt;0"))</f>
        <v>0</v>
      </c>
      <c r="C83" s="27" t="str">
        <f>IF($A83="","",IF(B83=0,"—",COUNTIFS('Transaksi'!$W$4:$W$1003,$A83,'Transaksi'!$R$4:$R$1003,"&gt;0")/B83))</f>
        <v>—</v>
      </c>
      <c r="D83" s="28" t="str">
        <f>IF($A83="","",IF(B83=0,"—",SUMIFS('Transaksi'!$R$4:$R$1003,'Transaksi'!$W$4:$W$1003,$A83)))</f>
        <v>—</v>
      </c>
      <c r="E83" s="28" t="str">
        <f>IF($A83="","",IF(B83=0,"—",D83/B83))</f>
        <v>—</v>
      </c>
      <c r="F83" s="31" t="str">
        <f>IF($A83="","",IF(COUNTIFS('Transaksi'!$W$4:$W$1003,$A83,'Transaksi'!$S$4:$S$1003,"&gt;=0")+COUNTIFS('Transaksi'!$W$4:$W$1003,$A83,'Transaksi'!$S$4:$S$1003,"&lt;0")=0,"—",SUMIFS('Transaksi'!$S$4:$S$1003,'Transaksi'!$W$4:$W$1003,$A83)/(COUNTIFS('Transaksi'!$W$4:$W$1003,$A83,'Transaksi'!$S$4:$S$1003,"&gt;=0")+COUNTIFS('Transaksi'!$W$4:$W$1003,$A83,'Transaksi'!$S$4:$S$1003,"&lt;0"))))</f>
        <v>—</v>
      </c>
    </row>
    <row r="84">
      <c r="A84" t="str">
        <f>IF('Daftar'!$D$10="","",'Daftar'!$D$10)</f>
        <v/>
      </c>
      <c r="B84" s="26" t="str">
        <f>IF($A84="","",COUNTIFS('Transaksi'!$W$4:$W$1003,$A84,'Transaksi'!$R$4:$R$1003,"&gt;=0")+COUNTIFS('Transaksi'!$W$4:$W$1003,$A84,'Transaksi'!$R$4:$R$1003,"&lt;0"))</f>
        <v/>
      </c>
      <c r="C84" s="27" t="str">
        <f>IF($A84="","",IF(B84=0,"—",COUNTIFS('Transaksi'!$W$4:$W$1003,$A84,'Transaksi'!$R$4:$R$1003,"&gt;0")/B84))</f>
        <v/>
      </c>
      <c r="D84" s="28" t="str">
        <f>IF($A84="","",IF(B84=0,"—",SUMIFS('Transaksi'!$R$4:$R$1003,'Transaksi'!$W$4:$W$1003,$A84)))</f>
        <v/>
      </c>
      <c r="E84" s="28" t="str">
        <f>IF($A84="","",IF(B84=0,"—",D84/B84))</f>
        <v/>
      </c>
      <c r="F84" s="31" t="str">
        <f>IF($A84="","",IF(COUNTIFS('Transaksi'!$W$4:$W$1003,$A84,'Transaksi'!$S$4:$S$1003,"&gt;=0")+COUNTIFS('Transaksi'!$W$4:$W$1003,$A84,'Transaksi'!$S$4:$S$1003,"&lt;0")=0,"—",SUMIFS('Transaksi'!$S$4:$S$1003,'Transaksi'!$W$4:$W$1003,$A84)/(COUNTIFS('Transaksi'!$W$4:$W$1003,$A84,'Transaksi'!$S$4:$S$1003,"&gt;=0")+COUNTIFS('Transaksi'!$W$4:$W$1003,$A84,'Transaksi'!$S$4:$S$1003,"&lt;0"))))</f>
        <v/>
      </c>
    </row>
    <row r="85">
      <c r="A85" t="str">
        <f>IF('Daftar'!$D$11="","",'Daftar'!$D$11)</f>
        <v/>
      </c>
      <c r="B85" s="26" t="str">
        <f>IF($A85="","",COUNTIFS('Transaksi'!$W$4:$W$1003,$A85,'Transaksi'!$R$4:$R$1003,"&gt;=0")+COUNTIFS('Transaksi'!$W$4:$W$1003,$A85,'Transaksi'!$R$4:$R$1003,"&lt;0"))</f>
        <v/>
      </c>
      <c r="C85" s="27" t="str">
        <f>IF($A85="","",IF(B85=0,"—",COUNTIFS('Transaksi'!$W$4:$W$1003,$A85,'Transaksi'!$R$4:$R$1003,"&gt;0")/B85))</f>
        <v/>
      </c>
      <c r="D85" s="28" t="str">
        <f>IF($A85="","",IF(B85=0,"—",SUMIFS('Transaksi'!$R$4:$R$1003,'Transaksi'!$W$4:$W$1003,$A85)))</f>
        <v/>
      </c>
      <c r="E85" s="28" t="str">
        <f>IF($A85="","",IF(B85=0,"—",D85/B85))</f>
        <v/>
      </c>
      <c r="F85" s="31" t="str">
        <f>IF($A85="","",IF(COUNTIFS('Transaksi'!$W$4:$W$1003,$A85,'Transaksi'!$S$4:$S$1003,"&gt;=0")+COUNTIFS('Transaksi'!$W$4:$W$1003,$A85,'Transaksi'!$S$4:$S$1003,"&lt;0")=0,"—",SUMIFS('Transaksi'!$S$4:$S$1003,'Transaksi'!$W$4:$W$1003,$A85)/(COUNTIFS('Transaksi'!$W$4:$W$1003,$A85,'Transaksi'!$S$4:$S$1003,"&gt;=0")+COUNTIFS('Transaksi'!$W$4:$W$1003,$A85,'Transaksi'!$S$4:$S$1003,"&lt;0"))))</f>
        <v/>
      </c>
    </row>
    <row r="86">
      <c r="A86" t="str">
        <f>IF('Daftar'!$D$12="","",'Daftar'!$D$12)</f>
        <v/>
      </c>
      <c r="B86" s="26" t="str">
        <f>IF($A86="","",COUNTIFS('Transaksi'!$W$4:$W$1003,$A86,'Transaksi'!$R$4:$R$1003,"&gt;=0")+COUNTIFS('Transaksi'!$W$4:$W$1003,$A86,'Transaksi'!$R$4:$R$1003,"&lt;0"))</f>
        <v/>
      </c>
      <c r="C86" s="27" t="str">
        <f>IF($A86="","",IF(B86=0,"—",COUNTIFS('Transaksi'!$W$4:$W$1003,$A86,'Transaksi'!$R$4:$R$1003,"&gt;0")/B86))</f>
        <v/>
      </c>
      <c r="D86" s="28" t="str">
        <f>IF($A86="","",IF(B86=0,"—",SUMIFS('Transaksi'!$R$4:$R$1003,'Transaksi'!$W$4:$W$1003,$A86)))</f>
        <v/>
      </c>
      <c r="E86" s="28" t="str">
        <f>IF($A86="","",IF(B86=0,"—",D86/B86))</f>
        <v/>
      </c>
      <c r="F86" s="31" t="str">
        <f>IF($A86="","",IF(COUNTIFS('Transaksi'!$W$4:$W$1003,$A86,'Transaksi'!$S$4:$S$1003,"&gt;=0")+COUNTIFS('Transaksi'!$W$4:$W$1003,$A86,'Transaksi'!$S$4:$S$1003,"&lt;0")=0,"—",SUMIFS('Transaksi'!$S$4:$S$1003,'Transaksi'!$W$4:$W$1003,$A86)/(COUNTIFS('Transaksi'!$W$4:$W$1003,$A86,'Transaksi'!$S$4:$S$1003,"&gt;=0")+COUNTIFS('Transaksi'!$W$4:$W$1003,$A86,'Transaksi'!$S$4:$S$1003,"&lt;0"))))</f>
        <v/>
      </c>
    </row>
    <row r="87">
      <c r="A87" t="str">
        <f>IF('Daftar'!$D$13="","",'Daftar'!$D$13)</f>
        <v/>
      </c>
      <c r="B87" s="26" t="str">
        <f>IF($A87="","",COUNTIFS('Transaksi'!$W$4:$W$1003,$A87,'Transaksi'!$R$4:$R$1003,"&gt;=0")+COUNTIFS('Transaksi'!$W$4:$W$1003,$A87,'Transaksi'!$R$4:$R$1003,"&lt;0"))</f>
        <v/>
      </c>
      <c r="C87" s="27" t="str">
        <f>IF($A87="","",IF(B87=0,"—",COUNTIFS('Transaksi'!$W$4:$W$1003,$A87,'Transaksi'!$R$4:$R$1003,"&gt;0")/B87))</f>
        <v/>
      </c>
      <c r="D87" s="28" t="str">
        <f>IF($A87="","",IF(B87=0,"—",SUMIFS('Transaksi'!$R$4:$R$1003,'Transaksi'!$W$4:$W$1003,$A87)))</f>
        <v/>
      </c>
      <c r="E87" s="28" t="str">
        <f>IF($A87="","",IF(B87=0,"—",D87/B87))</f>
        <v/>
      </c>
      <c r="F87" s="31" t="str">
        <f>IF($A87="","",IF(COUNTIFS('Transaksi'!$W$4:$W$1003,$A87,'Transaksi'!$S$4:$S$1003,"&gt;=0")+COUNTIFS('Transaksi'!$W$4:$W$1003,$A87,'Transaksi'!$S$4:$S$1003,"&lt;0")=0,"—",SUMIFS('Transaksi'!$S$4:$S$1003,'Transaksi'!$W$4:$W$1003,$A87)/(COUNTIFS('Transaksi'!$W$4:$W$1003,$A87,'Transaksi'!$S$4:$S$1003,"&gt;=0")+COUNTIFS('Transaksi'!$W$4:$W$1003,$A87,'Transaksi'!$S$4:$S$1003,"&lt;0"))))</f>
        <v/>
      </c>
    </row>
    <row r="88">
      <c r="A88" t="str">
        <f>IF('Daftar'!$D$14="","",'Daftar'!$D$14)</f>
        <v/>
      </c>
      <c r="B88" s="26" t="str">
        <f>IF($A88="","",COUNTIFS('Transaksi'!$W$4:$W$1003,$A88,'Transaksi'!$R$4:$R$1003,"&gt;=0")+COUNTIFS('Transaksi'!$W$4:$W$1003,$A88,'Transaksi'!$R$4:$R$1003,"&lt;0"))</f>
        <v/>
      </c>
      <c r="C88" s="27" t="str">
        <f>IF($A88="","",IF(B88=0,"—",COUNTIFS('Transaksi'!$W$4:$W$1003,$A88,'Transaksi'!$R$4:$R$1003,"&gt;0")/B88))</f>
        <v/>
      </c>
      <c r="D88" s="28" t="str">
        <f>IF($A88="","",IF(B88=0,"—",SUMIFS('Transaksi'!$R$4:$R$1003,'Transaksi'!$W$4:$W$1003,$A88)))</f>
        <v/>
      </c>
      <c r="E88" s="28" t="str">
        <f>IF($A88="","",IF(B88=0,"—",D88/B88))</f>
        <v/>
      </c>
      <c r="F88" s="31" t="str">
        <f>IF($A88="","",IF(COUNTIFS('Transaksi'!$W$4:$W$1003,$A88,'Transaksi'!$S$4:$S$1003,"&gt;=0")+COUNTIFS('Transaksi'!$W$4:$W$1003,$A88,'Transaksi'!$S$4:$S$1003,"&lt;0")=0,"—",SUMIFS('Transaksi'!$S$4:$S$1003,'Transaksi'!$W$4:$W$1003,$A88)/(COUNTIFS('Transaksi'!$W$4:$W$1003,$A88,'Transaksi'!$S$4:$S$1003,"&gt;=0")+COUNTIFS('Transaksi'!$W$4:$W$1003,$A88,'Transaksi'!$S$4:$S$1003,"&lt;0"))))</f>
        <v/>
      </c>
    </row>
    <row r="89">
      <c r="A89" t="str">
        <f>IF('Daftar'!$D$15="","",'Daftar'!$D$15)</f>
        <v/>
      </c>
      <c r="B89" s="26" t="str">
        <f>IF($A89="","",COUNTIFS('Transaksi'!$W$4:$W$1003,$A89,'Transaksi'!$R$4:$R$1003,"&gt;=0")+COUNTIFS('Transaksi'!$W$4:$W$1003,$A89,'Transaksi'!$R$4:$R$1003,"&lt;0"))</f>
        <v/>
      </c>
      <c r="C89" s="27" t="str">
        <f>IF($A89="","",IF(B89=0,"—",COUNTIFS('Transaksi'!$W$4:$W$1003,$A89,'Transaksi'!$R$4:$R$1003,"&gt;0")/B89))</f>
        <v/>
      </c>
      <c r="D89" s="28" t="str">
        <f>IF($A89="","",IF(B89=0,"—",SUMIFS('Transaksi'!$R$4:$R$1003,'Transaksi'!$W$4:$W$1003,$A89)))</f>
        <v/>
      </c>
      <c r="E89" s="28" t="str">
        <f>IF($A89="","",IF(B89=0,"—",D89/B89))</f>
        <v/>
      </c>
      <c r="F89" s="31" t="str">
        <f>IF($A89="","",IF(COUNTIFS('Transaksi'!$W$4:$W$1003,$A89,'Transaksi'!$S$4:$S$1003,"&gt;=0")+COUNTIFS('Transaksi'!$W$4:$W$1003,$A89,'Transaksi'!$S$4:$S$1003,"&lt;0")=0,"—",SUMIFS('Transaksi'!$S$4:$S$1003,'Transaksi'!$W$4:$W$1003,$A89)/(COUNTIFS('Transaksi'!$W$4:$W$1003,$A89,'Transaksi'!$S$4:$S$1003,"&gt;=0")+COUNTIFS('Transaksi'!$W$4:$W$1003,$A89,'Transaksi'!$S$4:$S$1003,"&lt;0"))))</f>
        <v/>
      </c>
    </row>
    <row r="90">
      <c r="A90" t="str">
        <f>IF('Daftar'!$D$16="","",'Daftar'!$D$16)</f>
        <v/>
      </c>
      <c r="B90" s="26" t="str">
        <f>IF($A90="","",COUNTIFS('Transaksi'!$W$4:$W$1003,$A90,'Transaksi'!$R$4:$R$1003,"&gt;=0")+COUNTIFS('Transaksi'!$W$4:$W$1003,$A90,'Transaksi'!$R$4:$R$1003,"&lt;0"))</f>
        <v/>
      </c>
      <c r="C90" s="27" t="str">
        <f>IF($A90="","",IF(B90=0,"—",COUNTIFS('Transaksi'!$W$4:$W$1003,$A90,'Transaksi'!$R$4:$R$1003,"&gt;0")/B90))</f>
        <v/>
      </c>
      <c r="D90" s="28" t="str">
        <f>IF($A90="","",IF(B90=0,"—",SUMIFS('Transaksi'!$R$4:$R$1003,'Transaksi'!$W$4:$W$1003,$A90)))</f>
        <v/>
      </c>
      <c r="E90" s="28" t="str">
        <f>IF($A90="","",IF(B90=0,"—",D90/B90))</f>
        <v/>
      </c>
      <c r="F90" s="31" t="str">
        <f>IF($A90="","",IF(COUNTIFS('Transaksi'!$W$4:$W$1003,$A90,'Transaksi'!$S$4:$S$1003,"&gt;=0")+COUNTIFS('Transaksi'!$W$4:$W$1003,$A90,'Transaksi'!$S$4:$S$1003,"&lt;0")=0,"—",SUMIFS('Transaksi'!$S$4:$S$1003,'Transaksi'!$W$4:$W$1003,$A90)/(COUNTIFS('Transaksi'!$W$4:$W$1003,$A90,'Transaksi'!$S$4:$S$1003,"&gt;=0")+COUNTIFS('Transaksi'!$W$4:$W$1003,$A90,'Transaksi'!$S$4:$S$1003,"&lt;0"))))</f>
        <v/>
      </c>
    </row>
    <row r="91">
      <c r="A91" t="str">
        <f>IF('Daftar'!$D$17="","",'Daftar'!$D$17)</f>
        <v/>
      </c>
      <c r="B91" s="26" t="str">
        <f>IF($A91="","",COUNTIFS('Transaksi'!$W$4:$W$1003,$A91,'Transaksi'!$R$4:$R$1003,"&gt;=0")+COUNTIFS('Transaksi'!$W$4:$W$1003,$A91,'Transaksi'!$R$4:$R$1003,"&lt;0"))</f>
        <v/>
      </c>
      <c r="C91" s="27" t="str">
        <f>IF($A91="","",IF(B91=0,"—",COUNTIFS('Transaksi'!$W$4:$W$1003,$A91,'Transaksi'!$R$4:$R$1003,"&gt;0")/B91))</f>
        <v/>
      </c>
      <c r="D91" s="28" t="str">
        <f>IF($A91="","",IF(B91=0,"—",SUMIFS('Transaksi'!$R$4:$R$1003,'Transaksi'!$W$4:$W$1003,$A91)))</f>
        <v/>
      </c>
      <c r="E91" s="28" t="str">
        <f>IF($A91="","",IF(B91=0,"—",D91/B91))</f>
        <v/>
      </c>
      <c r="F91" s="31" t="str">
        <f>IF($A91="","",IF(COUNTIFS('Transaksi'!$W$4:$W$1003,$A91,'Transaksi'!$S$4:$S$1003,"&gt;=0")+COUNTIFS('Transaksi'!$W$4:$W$1003,$A91,'Transaksi'!$S$4:$S$1003,"&lt;0")=0,"—",SUMIFS('Transaksi'!$S$4:$S$1003,'Transaksi'!$W$4:$W$1003,$A91)/(COUNTIFS('Transaksi'!$W$4:$W$1003,$A91,'Transaksi'!$S$4:$S$1003,"&gt;=0")+COUNTIFS('Transaksi'!$W$4:$W$1003,$A91,'Transaksi'!$S$4:$S$1003,"&lt;0"))))</f>
        <v/>
      </c>
    </row>
    <row r="92">
      <c r="A92" t="str">
        <f>IF('Daftar'!$D$18="","",'Daftar'!$D$18)</f>
        <v/>
      </c>
      <c r="B92" s="26" t="str">
        <f>IF($A92="","",COUNTIFS('Transaksi'!$W$4:$W$1003,$A92,'Transaksi'!$R$4:$R$1003,"&gt;=0")+COUNTIFS('Transaksi'!$W$4:$W$1003,$A92,'Transaksi'!$R$4:$R$1003,"&lt;0"))</f>
        <v/>
      </c>
      <c r="C92" s="27" t="str">
        <f>IF($A92="","",IF(B92=0,"—",COUNTIFS('Transaksi'!$W$4:$W$1003,$A92,'Transaksi'!$R$4:$R$1003,"&gt;0")/B92))</f>
        <v/>
      </c>
      <c r="D92" s="28" t="str">
        <f>IF($A92="","",IF(B92=0,"—",SUMIFS('Transaksi'!$R$4:$R$1003,'Transaksi'!$W$4:$W$1003,$A92)))</f>
        <v/>
      </c>
      <c r="E92" s="28" t="str">
        <f>IF($A92="","",IF(B92=0,"—",D92/B92))</f>
        <v/>
      </c>
      <c r="F92" s="31" t="str">
        <f>IF($A92="","",IF(COUNTIFS('Transaksi'!$W$4:$W$1003,$A92,'Transaksi'!$S$4:$S$1003,"&gt;=0")+COUNTIFS('Transaksi'!$W$4:$W$1003,$A92,'Transaksi'!$S$4:$S$1003,"&lt;0")=0,"—",SUMIFS('Transaksi'!$S$4:$S$1003,'Transaksi'!$W$4:$W$1003,$A92)/(COUNTIFS('Transaksi'!$W$4:$W$1003,$A92,'Transaksi'!$S$4:$S$1003,"&gt;=0")+COUNTIFS('Transaksi'!$W$4:$W$1003,$A92,'Transaksi'!$S$4:$S$1003,"&lt;0"))))</f>
        <v/>
      </c>
    </row>
    <row r="93">
      <c r="A93" t="str">
        <f>IF('Daftar'!$D$19="","",'Daftar'!$D$19)</f>
        <v/>
      </c>
      <c r="B93" s="26" t="str">
        <f>IF($A93="","",COUNTIFS('Transaksi'!$W$4:$W$1003,$A93,'Transaksi'!$R$4:$R$1003,"&gt;=0")+COUNTIFS('Transaksi'!$W$4:$W$1003,$A93,'Transaksi'!$R$4:$R$1003,"&lt;0"))</f>
        <v/>
      </c>
      <c r="C93" s="27" t="str">
        <f>IF($A93="","",IF(B93=0,"—",COUNTIFS('Transaksi'!$W$4:$W$1003,$A93,'Transaksi'!$R$4:$R$1003,"&gt;0")/B93))</f>
        <v/>
      </c>
      <c r="D93" s="28" t="str">
        <f>IF($A93="","",IF(B93=0,"—",SUMIFS('Transaksi'!$R$4:$R$1003,'Transaksi'!$W$4:$W$1003,$A93)))</f>
        <v/>
      </c>
      <c r="E93" s="28" t="str">
        <f>IF($A93="","",IF(B93=0,"—",D93/B93))</f>
        <v/>
      </c>
      <c r="F93" s="31" t="str">
        <f>IF($A93="","",IF(COUNTIFS('Transaksi'!$W$4:$W$1003,$A93,'Transaksi'!$S$4:$S$1003,"&gt;=0")+COUNTIFS('Transaksi'!$W$4:$W$1003,$A93,'Transaksi'!$S$4:$S$1003,"&lt;0")=0,"—",SUMIFS('Transaksi'!$S$4:$S$1003,'Transaksi'!$W$4:$W$1003,$A93)/(COUNTIFS('Transaksi'!$W$4:$W$1003,$A93,'Transaksi'!$S$4:$S$1003,"&gt;=0")+COUNTIFS('Transaksi'!$W$4:$W$1003,$A93,'Transaksi'!$S$4:$S$1003,"&lt;0"))))</f>
        <v/>
      </c>
    </row>
    <row r="94">
      <c r="A94" t="str">
        <f>IF('Daftar'!$D$20="","",'Daftar'!$D$20)</f>
        <v/>
      </c>
      <c r="B94" s="26" t="str">
        <f>IF($A94="","",COUNTIFS('Transaksi'!$W$4:$W$1003,$A94,'Transaksi'!$R$4:$R$1003,"&gt;=0")+COUNTIFS('Transaksi'!$W$4:$W$1003,$A94,'Transaksi'!$R$4:$R$1003,"&lt;0"))</f>
        <v/>
      </c>
      <c r="C94" s="27" t="str">
        <f>IF($A94="","",IF(B94=0,"—",COUNTIFS('Transaksi'!$W$4:$W$1003,$A94,'Transaksi'!$R$4:$R$1003,"&gt;0")/B94))</f>
        <v/>
      </c>
      <c r="D94" s="28" t="str">
        <f>IF($A94="","",IF(B94=0,"—",SUMIFS('Transaksi'!$R$4:$R$1003,'Transaksi'!$W$4:$W$1003,$A94)))</f>
        <v/>
      </c>
      <c r="E94" s="28" t="str">
        <f>IF($A94="","",IF(B94=0,"—",D94/B94))</f>
        <v/>
      </c>
      <c r="F94" s="31" t="str">
        <f>IF($A94="","",IF(COUNTIFS('Transaksi'!$W$4:$W$1003,$A94,'Transaksi'!$S$4:$S$1003,"&gt;=0")+COUNTIFS('Transaksi'!$W$4:$W$1003,$A94,'Transaksi'!$S$4:$S$1003,"&lt;0")=0,"—",SUMIFS('Transaksi'!$S$4:$S$1003,'Transaksi'!$W$4:$W$1003,$A94)/(COUNTIFS('Transaksi'!$W$4:$W$1003,$A94,'Transaksi'!$S$4:$S$1003,"&gt;=0")+COUNTIFS('Transaksi'!$W$4:$W$1003,$A94,'Transaksi'!$S$4:$S$1003,"&lt;0"))))</f>
        <v/>
      </c>
    </row>
    <row r="95">
      <c r="A95" t="str">
        <f>IF('Daftar'!$D$21="","",'Daftar'!$D$21)</f>
        <v/>
      </c>
      <c r="B95" s="26" t="str">
        <f>IF($A95="","",COUNTIFS('Transaksi'!$W$4:$W$1003,$A95,'Transaksi'!$R$4:$R$1003,"&gt;=0")+COUNTIFS('Transaksi'!$W$4:$W$1003,$A95,'Transaksi'!$R$4:$R$1003,"&lt;0"))</f>
        <v/>
      </c>
      <c r="C95" s="27" t="str">
        <f>IF($A95="","",IF(B95=0,"—",COUNTIFS('Transaksi'!$W$4:$W$1003,$A95,'Transaksi'!$R$4:$R$1003,"&gt;0")/B95))</f>
        <v/>
      </c>
      <c r="D95" s="28" t="str">
        <f>IF($A95="","",IF(B95=0,"—",SUMIFS('Transaksi'!$R$4:$R$1003,'Transaksi'!$W$4:$W$1003,$A95)))</f>
        <v/>
      </c>
      <c r="E95" s="28" t="str">
        <f>IF($A95="","",IF(B95=0,"—",D95/B95))</f>
        <v/>
      </c>
      <c r="F95" s="31" t="str">
        <f>IF($A95="","",IF(COUNTIFS('Transaksi'!$W$4:$W$1003,$A95,'Transaksi'!$S$4:$S$1003,"&gt;=0")+COUNTIFS('Transaksi'!$W$4:$W$1003,$A95,'Transaksi'!$S$4:$S$1003,"&lt;0")=0,"—",SUMIFS('Transaksi'!$S$4:$S$1003,'Transaksi'!$W$4:$W$1003,$A95)/(COUNTIFS('Transaksi'!$W$4:$W$1003,$A95,'Transaksi'!$S$4:$S$1003,"&gt;=0")+COUNTIFS('Transaksi'!$W$4:$W$1003,$A95,'Transaksi'!$S$4:$S$1003,"&lt;0"))))</f>
        <v/>
      </c>
    </row>
    <row r="96">
      <c r="A96" s="2" t="s">
        <v>97</v>
      </c>
    </row>
    <row r="98">
      <c r="A98" s="4" t="s">
        <v>98</v>
      </c>
    </row>
    <row r="99" ht="30" customHeight="1">
      <c r="A99" s="8" t="s">
        <v>37</v>
      </c>
      <c r="B99" s="33" t="s">
        <v>3</v>
      </c>
      <c r="C99" s="33" t="s">
        <v>59</v>
      </c>
      <c r="D99" s="33" t="s">
        <v>89</v>
      </c>
      <c r="E99" s="33" t="s">
        <v>91</v>
      </c>
      <c r="F99" s="33" t="s">
        <v>99</v>
      </c>
      <c r="G99" s="33" t="s">
        <v>100</v>
      </c>
    </row>
    <row r="100">
      <c r="A100" s="34">
        <f>IF(COUNT('Transaksi'!$AC$4:$AC$1003)=0,"",IF(MAX('Transaksi'!$AC$4:$AC$1003)-7*0&lt;MIN('Transaksi'!$AC$4:$AC$1003),"",MAX('Transaksi'!$AC$4:$AC$1003)-7*0))</f>
        <v>46265</v>
      </c>
      <c r="B100" s="26">
        <f>IF($A100="","",COUNTIFS('Transaksi'!$AC$4:$AC$1003,$A100,'Transaksi'!$R$4:$R$1003,"&gt;=0")+COUNTIFS('Transaksi'!$AC$4:$AC$1003,$A100,'Transaksi'!$R$4:$R$1003,"&lt;0"))</f>
        <v>3</v>
      </c>
      <c r="C100" s="27">
        <f>IF($A100="","",IF(B100=0,"—",COUNTIFS('Transaksi'!$AC$4:$AC$1003,$A100,'Transaksi'!$R$4:$R$1003,"&gt;0")/B100))</f>
        <v>0.6666666666666666</v>
      </c>
      <c r="D100" s="28">
        <f>IF($A100="","",IF(B100=0,"—",SUMIFS('Transaksi'!$R$4:$R$1003,'Transaksi'!$AC$4:$AC$1003,$A100)))</f>
        <v>3606.9931081999894</v>
      </c>
      <c r="E100" s="31">
        <f>IF($A100="","",IF(COUNTIFS('Transaksi'!$AC$4:$AC$1003,$A100,'Transaksi'!$S$4:$S$1003,"&gt;=0")+COUNTIFS('Transaksi'!$AC$4:$AC$1003,$A100,'Transaksi'!$S$4:$S$1003,"&lt;0")=0,"—",SUMIFS('Transaksi'!$S$4:$S$1003,'Transaksi'!$AC$4:$AC$1003,$A100)/(COUNTIFS('Transaksi'!$AC$4:$AC$1003,$A100,'Transaksi'!$S$4:$S$1003,"&gt;=0")+COUNTIFS('Transaksi'!$AC$4:$AC$1003,$A100,'Transaksi'!$S$4:$S$1003,"&lt;0"))))</f>
        <v>0.016606574157024157</v>
      </c>
      <c r="F100" s="26">
        <f>IF($A100="","",B100-(COUNTIFS('Transaksi'!$AC$4:$AC$1003,$A100,'Transaksi'!$V$4:$V$1003,"",'Transaksi'!$R$4:$R$1003,"&gt;=0")+COUNTIFS('Transaksi'!$AC$4:$AC$1003,$A100,'Transaksi'!$V$4:$V$1003,"",'Transaksi'!$R$4:$R$1003,"&lt;0")))</f>
        <v>1</v>
      </c>
      <c r="G100" s="28">
        <f>IF($A100="","",IF(F100=0,"—",D100-SUMIFS('Transaksi'!$R$4:$R$1003,'Transaksi'!$AC$4:$AC$1003,$A100,'Transaksi'!$V$4:$V$1003,"")))</f>
        <v>4148.967548799996</v>
      </c>
    </row>
    <row r="101">
      <c r="A101" s="34">
        <f>IF(COUNT('Transaksi'!$AC$4:$AC$1003)=0,"",IF(MAX('Transaksi'!$AC$4:$AC$1003)-7*1&lt;MIN('Transaksi'!$AC$4:$AC$1003),"",MAX('Transaksi'!$AC$4:$AC$1003)-7*1))</f>
        <v>46258</v>
      </c>
      <c r="B101" s="26">
        <f>IF($A101="","",COUNTIFS('Transaksi'!$AC$4:$AC$1003,$A101,'Transaksi'!$R$4:$R$1003,"&gt;=0")+COUNTIFS('Transaksi'!$AC$4:$AC$1003,$A101,'Transaksi'!$R$4:$R$1003,"&lt;0"))</f>
        <v>2</v>
      </c>
      <c r="C101" s="27">
        <f>IF($A101="","",IF(B101=0,"—",COUNTIFS('Transaksi'!$AC$4:$AC$1003,$A101,'Transaksi'!$R$4:$R$1003,"&gt;0")/B101))</f>
        <v>0.5</v>
      </c>
      <c r="D101" s="28">
        <f>IF($A101="","",IF(B101=0,"—",SUMIFS('Transaksi'!$R$4:$R$1003,'Transaksi'!$AC$4:$AC$1003,$A101)))</f>
        <v>-439.8567813999987</v>
      </c>
      <c r="E101" s="31">
        <f>IF($A101="","",IF(COUNTIFS('Transaksi'!$AC$4:$AC$1003,$A101,'Transaksi'!$S$4:$S$1003,"&gt;=0")+COUNTIFS('Transaksi'!$AC$4:$AC$1003,$A101,'Transaksi'!$S$4:$S$1003,"&lt;0")=0,"—",SUMIFS('Transaksi'!$S$4:$S$1003,'Transaksi'!$AC$4:$AC$1003,$A101)/(COUNTIFS('Transaksi'!$AC$4:$AC$1003,$A101,'Transaksi'!$S$4:$S$1003,"&gt;=0")+COUNTIFS('Transaksi'!$AC$4:$AC$1003,$A101,'Transaksi'!$S$4:$S$1003,"&lt;0"))))</f>
        <v>-0.5621131018976668</v>
      </c>
      <c r="F101" s="26">
        <f>IF($A101="","",B101-(COUNTIFS('Transaksi'!$AC$4:$AC$1003,$A101,'Transaksi'!$V$4:$V$1003,"",'Transaksi'!$R$4:$R$1003,"&gt;=0")+COUNTIFS('Transaksi'!$AC$4:$AC$1003,$A101,'Transaksi'!$V$4:$V$1003,"",'Transaksi'!$R$4:$R$1003,"&lt;0")))</f>
        <v>0</v>
      </c>
      <c r="G101" s="28" t="str">
        <f>IF($A101="","",IF(F101=0,"—",D101-SUMIFS('Transaksi'!$R$4:$R$1003,'Transaksi'!$AC$4:$AC$1003,$A101,'Transaksi'!$V$4:$V$1003,"")))</f>
        <v>—</v>
      </c>
    </row>
    <row r="102">
      <c r="A102" s="34" t="str">
        <f>IF(COUNT('Transaksi'!$AC$4:$AC$1003)=0,"",IF(MAX('Transaksi'!$AC$4:$AC$1003)-7*2&lt;MIN('Transaksi'!$AC$4:$AC$1003),"",MAX('Transaksi'!$AC$4:$AC$1003)-7*2))</f>
        <v/>
      </c>
      <c r="B102" s="26" t="str">
        <f>IF($A102="","",COUNTIFS('Transaksi'!$AC$4:$AC$1003,$A102,'Transaksi'!$R$4:$R$1003,"&gt;=0")+COUNTIFS('Transaksi'!$AC$4:$AC$1003,$A102,'Transaksi'!$R$4:$R$1003,"&lt;0"))</f>
        <v/>
      </c>
      <c r="C102" s="27" t="str">
        <f>IF($A102="","",IF(B102=0,"—",COUNTIFS('Transaksi'!$AC$4:$AC$1003,$A102,'Transaksi'!$R$4:$R$1003,"&gt;0")/B102))</f>
        <v/>
      </c>
      <c r="D102" s="28" t="str">
        <f>IF($A102="","",IF(B102=0,"—",SUMIFS('Transaksi'!$R$4:$R$1003,'Transaksi'!$AC$4:$AC$1003,$A102)))</f>
        <v/>
      </c>
      <c r="E102" s="31" t="str">
        <f>IF($A102="","",IF(COUNTIFS('Transaksi'!$AC$4:$AC$1003,$A102,'Transaksi'!$S$4:$S$1003,"&gt;=0")+COUNTIFS('Transaksi'!$AC$4:$AC$1003,$A102,'Transaksi'!$S$4:$S$1003,"&lt;0")=0,"—",SUMIFS('Transaksi'!$S$4:$S$1003,'Transaksi'!$AC$4:$AC$1003,$A102)/(COUNTIFS('Transaksi'!$AC$4:$AC$1003,$A102,'Transaksi'!$S$4:$S$1003,"&gt;=0")+COUNTIFS('Transaksi'!$AC$4:$AC$1003,$A102,'Transaksi'!$S$4:$S$1003,"&lt;0"))))</f>
        <v/>
      </c>
      <c r="F102" s="26" t="str">
        <f>IF($A102="","",B102-(COUNTIFS('Transaksi'!$AC$4:$AC$1003,$A102,'Transaksi'!$V$4:$V$1003,"",'Transaksi'!$R$4:$R$1003,"&gt;=0")+COUNTIFS('Transaksi'!$AC$4:$AC$1003,$A102,'Transaksi'!$V$4:$V$1003,"",'Transaksi'!$R$4:$R$1003,"&lt;0")))</f>
        <v/>
      </c>
      <c r="G102" s="28" t="str">
        <f>IF($A102="","",IF(F102=0,"—",D102-SUMIFS('Transaksi'!$R$4:$R$1003,'Transaksi'!$AC$4:$AC$1003,$A102,'Transaksi'!$V$4:$V$1003,"")))</f>
        <v/>
      </c>
    </row>
    <row r="103">
      <c r="A103" s="34" t="str">
        <f>IF(COUNT('Transaksi'!$AC$4:$AC$1003)=0,"",IF(MAX('Transaksi'!$AC$4:$AC$1003)-7*3&lt;MIN('Transaksi'!$AC$4:$AC$1003),"",MAX('Transaksi'!$AC$4:$AC$1003)-7*3))</f>
        <v/>
      </c>
      <c r="B103" s="26" t="str">
        <f>IF($A103="","",COUNTIFS('Transaksi'!$AC$4:$AC$1003,$A103,'Transaksi'!$R$4:$R$1003,"&gt;=0")+COUNTIFS('Transaksi'!$AC$4:$AC$1003,$A103,'Transaksi'!$R$4:$R$1003,"&lt;0"))</f>
        <v/>
      </c>
      <c r="C103" s="27" t="str">
        <f>IF($A103="","",IF(B103=0,"—",COUNTIFS('Transaksi'!$AC$4:$AC$1003,$A103,'Transaksi'!$R$4:$R$1003,"&gt;0")/B103))</f>
        <v/>
      </c>
      <c r="D103" s="28" t="str">
        <f>IF($A103="","",IF(B103=0,"—",SUMIFS('Transaksi'!$R$4:$R$1003,'Transaksi'!$AC$4:$AC$1003,$A103)))</f>
        <v/>
      </c>
      <c r="E103" s="31" t="str">
        <f>IF($A103="","",IF(COUNTIFS('Transaksi'!$AC$4:$AC$1003,$A103,'Transaksi'!$S$4:$S$1003,"&gt;=0")+COUNTIFS('Transaksi'!$AC$4:$AC$1003,$A103,'Transaksi'!$S$4:$S$1003,"&lt;0")=0,"—",SUMIFS('Transaksi'!$S$4:$S$1003,'Transaksi'!$AC$4:$AC$1003,$A103)/(COUNTIFS('Transaksi'!$AC$4:$AC$1003,$A103,'Transaksi'!$S$4:$S$1003,"&gt;=0")+COUNTIFS('Transaksi'!$AC$4:$AC$1003,$A103,'Transaksi'!$S$4:$S$1003,"&lt;0"))))</f>
        <v/>
      </c>
      <c r="F103" s="26" t="str">
        <f>IF($A103="","",B103-(COUNTIFS('Transaksi'!$AC$4:$AC$1003,$A103,'Transaksi'!$V$4:$V$1003,"",'Transaksi'!$R$4:$R$1003,"&gt;=0")+COUNTIFS('Transaksi'!$AC$4:$AC$1003,$A103,'Transaksi'!$V$4:$V$1003,"",'Transaksi'!$R$4:$R$1003,"&lt;0")))</f>
        <v/>
      </c>
      <c r="G103" s="28" t="str">
        <f>IF($A103="","",IF(F103=0,"—",D103-SUMIFS('Transaksi'!$R$4:$R$1003,'Transaksi'!$AC$4:$AC$1003,$A103,'Transaksi'!$V$4:$V$1003,"")))</f>
        <v/>
      </c>
    </row>
    <row r="104">
      <c r="A104" s="34" t="str">
        <f>IF(COUNT('Transaksi'!$AC$4:$AC$1003)=0,"",IF(MAX('Transaksi'!$AC$4:$AC$1003)-7*4&lt;MIN('Transaksi'!$AC$4:$AC$1003),"",MAX('Transaksi'!$AC$4:$AC$1003)-7*4))</f>
        <v/>
      </c>
      <c r="B104" s="26" t="str">
        <f>IF($A104="","",COUNTIFS('Transaksi'!$AC$4:$AC$1003,$A104,'Transaksi'!$R$4:$R$1003,"&gt;=0")+COUNTIFS('Transaksi'!$AC$4:$AC$1003,$A104,'Transaksi'!$R$4:$R$1003,"&lt;0"))</f>
        <v/>
      </c>
      <c r="C104" s="27" t="str">
        <f>IF($A104="","",IF(B104=0,"—",COUNTIFS('Transaksi'!$AC$4:$AC$1003,$A104,'Transaksi'!$R$4:$R$1003,"&gt;0")/B104))</f>
        <v/>
      </c>
      <c r="D104" s="28" t="str">
        <f>IF($A104="","",IF(B104=0,"—",SUMIFS('Transaksi'!$R$4:$R$1003,'Transaksi'!$AC$4:$AC$1003,$A104)))</f>
        <v/>
      </c>
      <c r="E104" s="31" t="str">
        <f>IF($A104="","",IF(COUNTIFS('Transaksi'!$AC$4:$AC$1003,$A104,'Transaksi'!$S$4:$S$1003,"&gt;=0")+COUNTIFS('Transaksi'!$AC$4:$AC$1003,$A104,'Transaksi'!$S$4:$S$1003,"&lt;0")=0,"—",SUMIFS('Transaksi'!$S$4:$S$1003,'Transaksi'!$AC$4:$AC$1003,$A104)/(COUNTIFS('Transaksi'!$AC$4:$AC$1003,$A104,'Transaksi'!$S$4:$S$1003,"&gt;=0")+COUNTIFS('Transaksi'!$AC$4:$AC$1003,$A104,'Transaksi'!$S$4:$S$1003,"&lt;0"))))</f>
        <v/>
      </c>
      <c r="F104" s="26" t="str">
        <f>IF($A104="","",B104-(COUNTIFS('Transaksi'!$AC$4:$AC$1003,$A104,'Transaksi'!$V$4:$V$1003,"",'Transaksi'!$R$4:$R$1003,"&gt;=0")+COUNTIFS('Transaksi'!$AC$4:$AC$1003,$A104,'Transaksi'!$V$4:$V$1003,"",'Transaksi'!$R$4:$R$1003,"&lt;0")))</f>
        <v/>
      </c>
      <c r="G104" s="28" t="str">
        <f>IF($A104="","",IF(F104=0,"—",D104-SUMIFS('Transaksi'!$R$4:$R$1003,'Transaksi'!$AC$4:$AC$1003,$A104,'Transaksi'!$V$4:$V$1003,"")))</f>
        <v/>
      </c>
    </row>
    <row r="105">
      <c r="A105" s="34" t="str">
        <f>IF(COUNT('Transaksi'!$AC$4:$AC$1003)=0,"",IF(MAX('Transaksi'!$AC$4:$AC$1003)-7*5&lt;MIN('Transaksi'!$AC$4:$AC$1003),"",MAX('Transaksi'!$AC$4:$AC$1003)-7*5))</f>
        <v/>
      </c>
      <c r="B105" s="26" t="str">
        <f>IF($A105="","",COUNTIFS('Transaksi'!$AC$4:$AC$1003,$A105,'Transaksi'!$R$4:$R$1003,"&gt;=0")+COUNTIFS('Transaksi'!$AC$4:$AC$1003,$A105,'Transaksi'!$R$4:$R$1003,"&lt;0"))</f>
        <v/>
      </c>
      <c r="C105" s="27" t="str">
        <f>IF($A105="","",IF(B105=0,"—",COUNTIFS('Transaksi'!$AC$4:$AC$1003,$A105,'Transaksi'!$R$4:$R$1003,"&gt;0")/B105))</f>
        <v/>
      </c>
      <c r="D105" s="28" t="str">
        <f>IF($A105="","",IF(B105=0,"—",SUMIFS('Transaksi'!$R$4:$R$1003,'Transaksi'!$AC$4:$AC$1003,$A105)))</f>
        <v/>
      </c>
      <c r="E105" s="31" t="str">
        <f>IF($A105="","",IF(COUNTIFS('Transaksi'!$AC$4:$AC$1003,$A105,'Transaksi'!$S$4:$S$1003,"&gt;=0")+COUNTIFS('Transaksi'!$AC$4:$AC$1003,$A105,'Transaksi'!$S$4:$S$1003,"&lt;0")=0,"—",SUMIFS('Transaksi'!$S$4:$S$1003,'Transaksi'!$AC$4:$AC$1003,$A105)/(COUNTIFS('Transaksi'!$AC$4:$AC$1003,$A105,'Transaksi'!$S$4:$S$1003,"&gt;=0")+COUNTIFS('Transaksi'!$AC$4:$AC$1003,$A105,'Transaksi'!$S$4:$S$1003,"&lt;0"))))</f>
        <v/>
      </c>
      <c r="F105" s="26" t="str">
        <f>IF($A105="","",B105-(COUNTIFS('Transaksi'!$AC$4:$AC$1003,$A105,'Transaksi'!$V$4:$V$1003,"",'Transaksi'!$R$4:$R$1003,"&gt;=0")+COUNTIFS('Transaksi'!$AC$4:$AC$1003,$A105,'Transaksi'!$V$4:$V$1003,"",'Transaksi'!$R$4:$R$1003,"&lt;0")))</f>
        <v/>
      </c>
      <c r="G105" s="28" t="str">
        <f>IF($A105="","",IF(F105=0,"—",D105-SUMIFS('Transaksi'!$R$4:$R$1003,'Transaksi'!$AC$4:$AC$1003,$A105,'Transaksi'!$V$4:$V$1003,"")))</f>
        <v/>
      </c>
    </row>
    <row r="106">
      <c r="A106" s="34" t="str">
        <f>IF(COUNT('Transaksi'!$AC$4:$AC$1003)=0,"",IF(MAX('Transaksi'!$AC$4:$AC$1003)-7*6&lt;MIN('Transaksi'!$AC$4:$AC$1003),"",MAX('Transaksi'!$AC$4:$AC$1003)-7*6))</f>
        <v/>
      </c>
      <c r="B106" s="26" t="str">
        <f>IF($A106="","",COUNTIFS('Transaksi'!$AC$4:$AC$1003,$A106,'Transaksi'!$R$4:$R$1003,"&gt;=0")+COUNTIFS('Transaksi'!$AC$4:$AC$1003,$A106,'Transaksi'!$R$4:$R$1003,"&lt;0"))</f>
        <v/>
      </c>
      <c r="C106" s="27" t="str">
        <f>IF($A106="","",IF(B106=0,"—",COUNTIFS('Transaksi'!$AC$4:$AC$1003,$A106,'Transaksi'!$R$4:$R$1003,"&gt;0")/B106))</f>
        <v/>
      </c>
      <c r="D106" s="28" t="str">
        <f>IF($A106="","",IF(B106=0,"—",SUMIFS('Transaksi'!$R$4:$R$1003,'Transaksi'!$AC$4:$AC$1003,$A106)))</f>
        <v/>
      </c>
      <c r="E106" s="31" t="str">
        <f>IF($A106="","",IF(COUNTIFS('Transaksi'!$AC$4:$AC$1003,$A106,'Transaksi'!$S$4:$S$1003,"&gt;=0")+COUNTIFS('Transaksi'!$AC$4:$AC$1003,$A106,'Transaksi'!$S$4:$S$1003,"&lt;0")=0,"—",SUMIFS('Transaksi'!$S$4:$S$1003,'Transaksi'!$AC$4:$AC$1003,$A106)/(COUNTIFS('Transaksi'!$AC$4:$AC$1003,$A106,'Transaksi'!$S$4:$S$1003,"&gt;=0")+COUNTIFS('Transaksi'!$AC$4:$AC$1003,$A106,'Transaksi'!$S$4:$S$1003,"&lt;0"))))</f>
        <v/>
      </c>
      <c r="F106" s="26" t="str">
        <f>IF($A106="","",B106-(COUNTIFS('Transaksi'!$AC$4:$AC$1003,$A106,'Transaksi'!$V$4:$V$1003,"",'Transaksi'!$R$4:$R$1003,"&gt;=0")+COUNTIFS('Transaksi'!$AC$4:$AC$1003,$A106,'Transaksi'!$V$4:$V$1003,"",'Transaksi'!$R$4:$R$1003,"&lt;0")))</f>
        <v/>
      </c>
      <c r="G106" s="28" t="str">
        <f>IF($A106="","",IF(F106=0,"—",D106-SUMIFS('Transaksi'!$R$4:$R$1003,'Transaksi'!$AC$4:$AC$1003,$A106,'Transaksi'!$V$4:$V$1003,"")))</f>
        <v/>
      </c>
    </row>
    <row r="107">
      <c r="A107" s="34" t="str">
        <f>IF(COUNT('Transaksi'!$AC$4:$AC$1003)=0,"",IF(MAX('Transaksi'!$AC$4:$AC$1003)-7*7&lt;MIN('Transaksi'!$AC$4:$AC$1003),"",MAX('Transaksi'!$AC$4:$AC$1003)-7*7))</f>
        <v/>
      </c>
      <c r="B107" s="26" t="str">
        <f>IF($A107="","",COUNTIFS('Transaksi'!$AC$4:$AC$1003,$A107,'Transaksi'!$R$4:$R$1003,"&gt;=0")+COUNTIFS('Transaksi'!$AC$4:$AC$1003,$A107,'Transaksi'!$R$4:$R$1003,"&lt;0"))</f>
        <v/>
      </c>
      <c r="C107" s="27" t="str">
        <f>IF($A107="","",IF(B107=0,"—",COUNTIFS('Transaksi'!$AC$4:$AC$1003,$A107,'Transaksi'!$R$4:$R$1003,"&gt;0")/B107))</f>
        <v/>
      </c>
      <c r="D107" s="28" t="str">
        <f>IF($A107="","",IF(B107=0,"—",SUMIFS('Transaksi'!$R$4:$R$1003,'Transaksi'!$AC$4:$AC$1003,$A107)))</f>
        <v/>
      </c>
      <c r="E107" s="31" t="str">
        <f>IF($A107="","",IF(COUNTIFS('Transaksi'!$AC$4:$AC$1003,$A107,'Transaksi'!$S$4:$S$1003,"&gt;=0")+COUNTIFS('Transaksi'!$AC$4:$AC$1003,$A107,'Transaksi'!$S$4:$S$1003,"&lt;0")=0,"—",SUMIFS('Transaksi'!$S$4:$S$1003,'Transaksi'!$AC$4:$AC$1003,$A107)/(COUNTIFS('Transaksi'!$AC$4:$AC$1003,$A107,'Transaksi'!$S$4:$S$1003,"&gt;=0")+COUNTIFS('Transaksi'!$AC$4:$AC$1003,$A107,'Transaksi'!$S$4:$S$1003,"&lt;0"))))</f>
        <v/>
      </c>
      <c r="F107" s="26" t="str">
        <f>IF($A107="","",B107-(COUNTIFS('Transaksi'!$AC$4:$AC$1003,$A107,'Transaksi'!$V$4:$V$1003,"",'Transaksi'!$R$4:$R$1003,"&gt;=0")+COUNTIFS('Transaksi'!$AC$4:$AC$1003,$A107,'Transaksi'!$V$4:$V$1003,"",'Transaksi'!$R$4:$R$1003,"&lt;0")))</f>
        <v/>
      </c>
      <c r="G107" s="28" t="str">
        <f>IF($A107="","",IF(F107=0,"—",D107-SUMIFS('Transaksi'!$R$4:$R$1003,'Transaksi'!$AC$4:$AC$1003,$A107,'Transaksi'!$V$4:$V$1003,"")))</f>
        <v/>
      </c>
    </row>
    <row r="108">
      <c r="A108" s="34" t="str">
        <f>IF(COUNT('Transaksi'!$AC$4:$AC$1003)=0,"",IF(MAX('Transaksi'!$AC$4:$AC$1003)-7*8&lt;MIN('Transaksi'!$AC$4:$AC$1003),"",MAX('Transaksi'!$AC$4:$AC$1003)-7*8))</f>
        <v/>
      </c>
      <c r="B108" s="26" t="str">
        <f>IF($A108="","",COUNTIFS('Transaksi'!$AC$4:$AC$1003,$A108,'Transaksi'!$R$4:$R$1003,"&gt;=0")+COUNTIFS('Transaksi'!$AC$4:$AC$1003,$A108,'Transaksi'!$R$4:$R$1003,"&lt;0"))</f>
        <v/>
      </c>
      <c r="C108" s="27" t="str">
        <f>IF($A108="","",IF(B108=0,"—",COUNTIFS('Transaksi'!$AC$4:$AC$1003,$A108,'Transaksi'!$R$4:$R$1003,"&gt;0")/B108))</f>
        <v/>
      </c>
      <c r="D108" s="28" t="str">
        <f>IF($A108="","",IF(B108=0,"—",SUMIFS('Transaksi'!$R$4:$R$1003,'Transaksi'!$AC$4:$AC$1003,$A108)))</f>
        <v/>
      </c>
      <c r="E108" s="31" t="str">
        <f>IF($A108="","",IF(COUNTIFS('Transaksi'!$AC$4:$AC$1003,$A108,'Transaksi'!$S$4:$S$1003,"&gt;=0")+COUNTIFS('Transaksi'!$AC$4:$AC$1003,$A108,'Transaksi'!$S$4:$S$1003,"&lt;0")=0,"—",SUMIFS('Transaksi'!$S$4:$S$1003,'Transaksi'!$AC$4:$AC$1003,$A108)/(COUNTIFS('Transaksi'!$AC$4:$AC$1003,$A108,'Transaksi'!$S$4:$S$1003,"&gt;=0")+COUNTIFS('Transaksi'!$AC$4:$AC$1003,$A108,'Transaksi'!$S$4:$S$1003,"&lt;0"))))</f>
        <v/>
      </c>
      <c r="F108" s="26" t="str">
        <f>IF($A108="","",B108-(COUNTIFS('Transaksi'!$AC$4:$AC$1003,$A108,'Transaksi'!$V$4:$V$1003,"",'Transaksi'!$R$4:$R$1003,"&gt;=0")+COUNTIFS('Transaksi'!$AC$4:$AC$1003,$A108,'Transaksi'!$V$4:$V$1003,"",'Transaksi'!$R$4:$R$1003,"&lt;0")))</f>
        <v/>
      </c>
      <c r="G108" s="28" t="str">
        <f>IF($A108="","",IF(F108=0,"—",D108-SUMIFS('Transaksi'!$R$4:$R$1003,'Transaksi'!$AC$4:$AC$1003,$A108,'Transaksi'!$V$4:$V$1003,"")))</f>
        <v/>
      </c>
    </row>
    <row r="109">
      <c r="A109" s="34" t="str">
        <f>IF(COUNT('Transaksi'!$AC$4:$AC$1003)=0,"",IF(MAX('Transaksi'!$AC$4:$AC$1003)-7*9&lt;MIN('Transaksi'!$AC$4:$AC$1003),"",MAX('Transaksi'!$AC$4:$AC$1003)-7*9))</f>
        <v/>
      </c>
      <c r="B109" s="26" t="str">
        <f>IF($A109="","",COUNTIFS('Transaksi'!$AC$4:$AC$1003,$A109,'Transaksi'!$R$4:$R$1003,"&gt;=0")+COUNTIFS('Transaksi'!$AC$4:$AC$1003,$A109,'Transaksi'!$R$4:$R$1003,"&lt;0"))</f>
        <v/>
      </c>
      <c r="C109" s="27" t="str">
        <f>IF($A109="","",IF(B109=0,"—",COUNTIFS('Transaksi'!$AC$4:$AC$1003,$A109,'Transaksi'!$R$4:$R$1003,"&gt;0")/B109))</f>
        <v/>
      </c>
      <c r="D109" s="28" t="str">
        <f>IF($A109="","",IF(B109=0,"—",SUMIFS('Transaksi'!$R$4:$R$1003,'Transaksi'!$AC$4:$AC$1003,$A109)))</f>
        <v/>
      </c>
      <c r="E109" s="31" t="str">
        <f>IF($A109="","",IF(COUNTIFS('Transaksi'!$AC$4:$AC$1003,$A109,'Transaksi'!$S$4:$S$1003,"&gt;=0")+COUNTIFS('Transaksi'!$AC$4:$AC$1003,$A109,'Transaksi'!$S$4:$S$1003,"&lt;0")=0,"—",SUMIFS('Transaksi'!$S$4:$S$1003,'Transaksi'!$AC$4:$AC$1003,$A109)/(COUNTIFS('Transaksi'!$AC$4:$AC$1003,$A109,'Transaksi'!$S$4:$S$1003,"&gt;=0")+COUNTIFS('Transaksi'!$AC$4:$AC$1003,$A109,'Transaksi'!$S$4:$S$1003,"&lt;0"))))</f>
        <v/>
      </c>
      <c r="F109" s="26" t="str">
        <f>IF($A109="","",B109-(COUNTIFS('Transaksi'!$AC$4:$AC$1003,$A109,'Transaksi'!$V$4:$V$1003,"",'Transaksi'!$R$4:$R$1003,"&gt;=0")+COUNTIFS('Transaksi'!$AC$4:$AC$1003,$A109,'Transaksi'!$V$4:$V$1003,"",'Transaksi'!$R$4:$R$1003,"&lt;0")))</f>
        <v/>
      </c>
      <c r="G109" s="28" t="str">
        <f>IF($A109="","",IF(F109=0,"—",D109-SUMIFS('Transaksi'!$R$4:$R$1003,'Transaksi'!$AC$4:$AC$1003,$A109,'Transaksi'!$V$4:$V$1003,"")))</f>
        <v/>
      </c>
    </row>
    <row r="110">
      <c r="A110" s="34" t="str">
        <f>IF(COUNT('Transaksi'!$AC$4:$AC$1003)=0,"",IF(MAX('Transaksi'!$AC$4:$AC$1003)-7*10&lt;MIN('Transaksi'!$AC$4:$AC$1003),"",MAX('Transaksi'!$AC$4:$AC$1003)-7*10))</f>
        <v/>
      </c>
      <c r="B110" s="26" t="str">
        <f>IF($A110="","",COUNTIFS('Transaksi'!$AC$4:$AC$1003,$A110,'Transaksi'!$R$4:$R$1003,"&gt;=0")+COUNTIFS('Transaksi'!$AC$4:$AC$1003,$A110,'Transaksi'!$R$4:$R$1003,"&lt;0"))</f>
        <v/>
      </c>
      <c r="C110" s="27" t="str">
        <f>IF($A110="","",IF(B110=0,"—",COUNTIFS('Transaksi'!$AC$4:$AC$1003,$A110,'Transaksi'!$R$4:$R$1003,"&gt;0")/B110))</f>
        <v/>
      </c>
      <c r="D110" s="28" t="str">
        <f>IF($A110="","",IF(B110=0,"—",SUMIFS('Transaksi'!$R$4:$R$1003,'Transaksi'!$AC$4:$AC$1003,$A110)))</f>
        <v/>
      </c>
      <c r="E110" s="31" t="str">
        <f>IF($A110="","",IF(COUNTIFS('Transaksi'!$AC$4:$AC$1003,$A110,'Transaksi'!$S$4:$S$1003,"&gt;=0")+COUNTIFS('Transaksi'!$AC$4:$AC$1003,$A110,'Transaksi'!$S$4:$S$1003,"&lt;0")=0,"—",SUMIFS('Transaksi'!$S$4:$S$1003,'Transaksi'!$AC$4:$AC$1003,$A110)/(COUNTIFS('Transaksi'!$AC$4:$AC$1003,$A110,'Transaksi'!$S$4:$S$1003,"&gt;=0")+COUNTIFS('Transaksi'!$AC$4:$AC$1003,$A110,'Transaksi'!$S$4:$S$1003,"&lt;0"))))</f>
        <v/>
      </c>
      <c r="F110" s="26" t="str">
        <f>IF($A110="","",B110-(COUNTIFS('Transaksi'!$AC$4:$AC$1003,$A110,'Transaksi'!$V$4:$V$1003,"",'Transaksi'!$R$4:$R$1003,"&gt;=0")+COUNTIFS('Transaksi'!$AC$4:$AC$1003,$A110,'Transaksi'!$V$4:$V$1003,"",'Transaksi'!$R$4:$R$1003,"&lt;0")))</f>
        <v/>
      </c>
      <c r="G110" s="28" t="str">
        <f>IF($A110="","",IF(F110=0,"—",D110-SUMIFS('Transaksi'!$R$4:$R$1003,'Transaksi'!$AC$4:$AC$1003,$A110,'Transaksi'!$V$4:$V$1003,"")))</f>
        <v/>
      </c>
    </row>
    <row r="111">
      <c r="A111" s="34" t="str">
        <f>IF(COUNT('Transaksi'!$AC$4:$AC$1003)=0,"",IF(MAX('Transaksi'!$AC$4:$AC$1003)-7*11&lt;MIN('Transaksi'!$AC$4:$AC$1003),"",MAX('Transaksi'!$AC$4:$AC$1003)-7*11))</f>
        <v/>
      </c>
      <c r="B111" s="26" t="str">
        <f>IF($A111="","",COUNTIFS('Transaksi'!$AC$4:$AC$1003,$A111,'Transaksi'!$R$4:$R$1003,"&gt;=0")+COUNTIFS('Transaksi'!$AC$4:$AC$1003,$A111,'Transaksi'!$R$4:$R$1003,"&lt;0"))</f>
        <v/>
      </c>
      <c r="C111" s="27" t="str">
        <f>IF($A111="","",IF(B111=0,"—",COUNTIFS('Transaksi'!$AC$4:$AC$1003,$A111,'Transaksi'!$R$4:$R$1003,"&gt;0")/B111))</f>
        <v/>
      </c>
      <c r="D111" s="28" t="str">
        <f>IF($A111="","",IF(B111=0,"—",SUMIFS('Transaksi'!$R$4:$R$1003,'Transaksi'!$AC$4:$AC$1003,$A111)))</f>
        <v/>
      </c>
      <c r="E111" s="31" t="str">
        <f>IF($A111="","",IF(COUNTIFS('Transaksi'!$AC$4:$AC$1003,$A111,'Transaksi'!$S$4:$S$1003,"&gt;=0")+COUNTIFS('Transaksi'!$AC$4:$AC$1003,$A111,'Transaksi'!$S$4:$S$1003,"&lt;0")=0,"—",SUMIFS('Transaksi'!$S$4:$S$1003,'Transaksi'!$AC$4:$AC$1003,$A111)/(COUNTIFS('Transaksi'!$AC$4:$AC$1003,$A111,'Transaksi'!$S$4:$S$1003,"&gt;=0")+COUNTIFS('Transaksi'!$AC$4:$AC$1003,$A111,'Transaksi'!$S$4:$S$1003,"&lt;0"))))</f>
        <v/>
      </c>
      <c r="F111" s="26" t="str">
        <f>IF($A111="","",B111-(COUNTIFS('Transaksi'!$AC$4:$AC$1003,$A111,'Transaksi'!$V$4:$V$1003,"",'Transaksi'!$R$4:$R$1003,"&gt;=0")+COUNTIFS('Transaksi'!$AC$4:$AC$1003,$A111,'Transaksi'!$V$4:$V$1003,"",'Transaksi'!$R$4:$R$1003,"&lt;0")))</f>
        <v/>
      </c>
      <c r="G111" s="28" t="str">
        <f>IF($A111="","",IF(F111=0,"—",D111-SUMIFS('Transaksi'!$R$4:$R$1003,'Transaksi'!$AC$4:$AC$1003,$A111,'Transaksi'!$V$4:$V$1003,"")))</f>
        <v/>
      </c>
    </row>
    <row r="112">
      <c r="A112" s="34" t="str">
        <f>IF(COUNT('Transaksi'!$AC$4:$AC$1003)=0,"",IF(MAX('Transaksi'!$AC$4:$AC$1003)-7*12&lt;MIN('Transaksi'!$AC$4:$AC$1003),"",MAX('Transaksi'!$AC$4:$AC$1003)-7*12))</f>
        <v/>
      </c>
      <c r="B112" s="26" t="str">
        <f>IF($A112="","",COUNTIFS('Transaksi'!$AC$4:$AC$1003,$A112,'Transaksi'!$R$4:$R$1003,"&gt;=0")+COUNTIFS('Transaksi'!$AC$4:$AC$1003,$A112,'Transaksi'!$R$4:$R$1003,"&lt;0"))</f>
        <v/>
      </c>
      <c r="C112" s="27" t="str">
        <f>IF($A112="","",IF(B112=0,"—",COUNTIFS('Transaksi'!$AC$4:$AC$1003,$A112,'Transaksi'!$R$4:$R$1003,"&gt;0")/B112))</f>
        <v/>
      </c>
      <c r="D112" s="28" t="str">
        <f>IF($A112="","",IF(B112=0,"—",SUMIFS('Transaksi'!$R$4:$R$1003,'Transaksi'!$AC$4:$AC$1003,$A112)))</f>
        <v/>
      </c>
      <c r="E112" s="31" t="str">
        <f>IF($A112="","",IF(COUNTIFS('Transaksi'!$AC$4:$AC$1003,$A112,'Transaksi'!$S$4:$S$1003,"&gt;=0")+COUNTIFS('Transaksi'!$AC$4:$AC$1003,$A112,'Transaksi'!$S$4:$S$1003,"&lt;0")=0,"—",SUMIFS('Transaksi'!$S$4:$S$1003,'Transaksi'!$AC$4:$AC$1003,$A112)/(COUNTIFS('Transaksi'!$AC$4:$AC$1003,$A112,'Transaksi'!$S$4:$S$1003,"&gt;=0")+COUNTIFS('Transaksi'!$AC$4:$AC$1003,$A112,'Transaksi'!$S$4:$S$1003,"&lt;0"))))</f>
        <v/>
      </c>
      <c r="F112" s="26" t="str">
        <f>IF($A112="","",B112-(COUNTIFS('Transaksi'!$AC$4:$AC$1003,$A112,'Transaksi'!$V$4:$V$1003,"",'Transaksi'!$R$4:$R$1003,"&gt;=0")+COUNTIFS('Transaksi'!$AC$4:$AC$1003,$A112,'Transaksi'!$V$4:$V$1003,"",'Transaksi'!$R$4:$R$1003,"&lt;0")))</f>
        <v/>
      </c>
      <c r="G112" s="28" t="str">
        <f>IF($A112="","",IF(F112=0,"—",D112-SUMIFS('Transaksi'!$R$4:$R$1003,'Transaksi'!$AC$4:$AC$1003,$A112,'Transaksi'!$V$4:$V$1003,"")))</f>
        <v/>
      </c>
    </row>
    <row r="113">
      <c r="A113" s="34" t="str">
        <f>IF(COUNT('Transaksi'!$AC$4:$AC$1003)=0,"",IF(MAX('Transaksi'!$AC$4:$AC$1003)-7*13&lt;MIN('Transaksi'!$AC$4:$AC$1003),"",MAX('Transaksi'!$AC$4:$AC$1003)-7*13))</f>
        <v/>
      </c>
      <c r="B113" s="26" t="str">
        <f>IF($A113="","",COUNTIFS('Transaksi'!$AC$4:$AC$1003,$A113,'Transaksi'!$R$4:$R$1003,"&gt;=0")+COUNTIFS('Transaksi'!$AC$4:$AC$1003,$A113,'Transaksi'!$R$4:$R$1003,"&lt;0"))</f>
        <v/>
      </c>
      <c r="C113" s="27" t="str">
        <f>IF($A113="","",IF(B113=0,"—",COUNTIFS('Transaksi'!$AC$4:$AC$1003,$A113,'Transaksi'!$R$4:$R$1003,"&gt;0")/B113))</f>
        <v/>
      </c>
      <c r="D113" s="28" t="str">
        <f>IF($A113="","",IF(B113=0,"—",SUMIFS('Transaksi'!$R$4:$R$1003,'Transaksi'!$AC$4:$AC$1003,$A113)))</f>
        <v/>
      </c>
      <c r="E113" s="31" t="str">
        <f>IF($A113="","",IF(COUNTIFS('Transaksi'!$AC$4:$AC$1003,$A113,'Transaksi'!$S$4:$S$1003,"&gt;=0")+COUNTIFS('Transaksi'!$AC$4:$AC$1003,$A113,'Transaksi'!$S$4:$S$1003,"&lt;0")=0,"—",SUMIFS('Transaksi'!$S$4:$S$1003,'Transaksi'!$AC$4:$AC$1003,$A113)/(COUNTIFS('Transaksi'!$AC$4:$AC$1003,$A113,'Transaksi'!$S$4:$S$1003,"&gt;=0")+COUNTIFS('Transaksi'!$AC$4:$AC$1003,$A113,'Transaksi'!$S$4:$S$1003,"&lt;0"))))</f>
        <v/>
      </c>
      <c r="F113" s="26" t="str">
        <f>IF($A113="","",B113-(COUNTIFS('Transaksi'!$AC$4:$AC$1003,$A113,'Transaksi'!$V$4:$V$1003,"",'Transaksi'!$R$4:$R$1003,"&gt;=0")+COUNTIFS('Transaksi'!$AC$4:$AC$1003,$A113,'Transaksi'!$V$4:$V$1003,"",'Transaksi'!$R$4:$R$1003,"&lt;0")))</f>
        <v/>
      </c>
      <c r="G113" s="28" t="str">
        <f>IF($A113="","",IF(F113=0,"—",D113-SUMIFS('Transaksi'!$R$4:$R$1003,'Transaksi'!$AC$4:$AC$1003,$A113,'Transaksi'!$V$4:$V$1003,"")))</f>
        <v/>
      </c>
    </row>
    <row r="114">
      <c r="A114" s="34" t="str">
        <f>IF(COUNT('Transaksi'!$AC$4:$AC$1003)=0,"",IF(MAX('Transaksi'!$AC$4:$AC$1003)-7*14&lt;MIN('Transaksi'!$AC$4:$AC$1003),"",MAX('Transaksi'!$AC$4:$AC$1003)-7*14))</f>
        <v/>
      </c>
      <c r="B114" s="26" t="str">
        <f>IF($A114="","",COUNTIFS('Transaksi'!$AC$4:$AC$1003,$A114,'Transaksi'!$R$4:$R$1003,"&gt;=0")+COUNTIFS('Transaksi'!$AC$4:$AC$1003,$A114,'Transaksi'!$R$4:$R$1003,"&lt;0"))</f>
        <v/>
      </c>
      <c r="C114" s="27" t="str">
        <f>IF($A114="","",IF(B114=0,"—",COUNTIFS('Transaksi'!$AC$4:$AC$1003,$A114,'Transaksi'!$R$4:$R$1003,"&gt;0")/B114))</f>
        <v/>
      </c>
      <c r="D114" s="28" t="str">
        <f>IF($A114="","",IF(B114=0,"—",SUMIFS('Transaksi'!$R$4:$R$1003,'Transaksi'!$AC$4:$AC$1003,$A114)))</f>
        <v/>
      </c>
      <c r="E114" s="31" t="str">
        <f>IF($A114="","",IF(COUNTIFS('Transaksi'!$AC$4:$AC$1003,$A114,'Transaksi'!$S$4:$S$1003,"&gt;=0")+COUNTIFS('Transaksi'!$AC$4:$AC$1003,$A114,'Transaksi'!$S$4:$S$1003,"&lt;0")=0,"—",SUMIFS('Transaksi'!$S$4:$S$1003,'Transaksi'!$AC$4:$AC$1003,$A114)/(COUNTIFS('Transaksi'!$AC$4:$AC$1003,$A114,'Transaksi'!$S$4:$S$1003,"&gt;=0")+COUNTIFS('Transaksi'!$AC$4:$AC$1003,$A114,'Transaksi'!$S$4:$S$1003,"&lt;0"))))</f>
        <v/>
      </c>
      <c r="F114" s="26" t="str">
        <f>IF($A114="","",B114-(COUNTIFS('Transaksi'!$AC$4:$AC$1003,$A114,'Transaksi'!$V$4:$V$1003,"",'Transaksi'!$R$4:$R$1003,"&gt;=0")+COUNTIFS('Transaksi'!$AC$4:$AC$1003,$A114,'Transaksi'!$V$4:$V$1003,"",'Transaksi'!$R$4:$R$1003,"&lt;0")))</f>
        <v/>
      </c>
      <c r="G114" s="28" t="str">
        <f>IF($A114="","",IF(F114=0,"—",D114-SUMIFS('Transaksi'!$R$4:$R$1003,'Transaksi'!$AC$4:$AC$1003,$A114,'Transaksi'!$V$4:$V$1003,"")))</f>
        <v/>
      </c>
    </row>
    <row r="115">
      <c r="A115" s="34" t="str">
        <f>IF(COUNT('Transaksi'!$AC$4:$AC$1003)=0,"",IF(MAX('Transaksi'!$AC$4:$AC$1003)-7*15&lt;MIN('Transaksi'!$AC$4:$AC$1003),"",MAX('Transaksi'!$AC$4:$AC$1003)-7*15))</f>
        <v/>
      </c>
      <c r="B115" s="26" t="str">
        <f>IF($A115="","",COUNTIFS('Transaksi'!$AC$4:$AC$1003,$A115,'Transaksi'!$R$4:$R$1003,"&gt;=0")+COUNTIFS('Transaksi'!$AC$4:$AC$1003,$A115,'Transaksi'!$R$4:$R$1003,"&lt;0"))</f>
        <v/>
      </c>
      <c r="C115" s="27" t="str">
        <f>IF($A115="","",IF(B115=0,"—",COUNTIFS('Transaksi'!$AC$4:$AC$1003,$A115,'Transaksi'!$R$4:$R$1003,"&gt;0")/B115))</f>
        <v/>
      </c>
      <c r="D115" s="28" t="str">
        <f>IF($A115="","",IF(B115=0,"—",SUMIFS('Transaksi'!$R$4:$R$1003,'Transaksi'!$AC$4:$AC$1003,$A115)))</f>
        <v/>
      </c>
      <c r="E115" s="31" t="str">
        <f>IF($A115="","",IF(COUNTIFS('Transaksi'!$AC$4:$AC$1003,$A115,'Transaksi'!$S$4:$S$1003,"&gt;=0")+COUNTIFS('Transaksi'!$AC$4:$AC$1003,$A115,'Transaksi'!$S$4:$S$1003,"&lt;0")=0,"—",SUMIFS('Transaksi'!$S$4:$S$1003,'Transaksi'!$AC$4:$AC$1003,$A115)/(COUNTIFS('Transaksi'!$AC$4:$AC$1003,$A115,'Transaksi'!$S$4:$S$1003,"&gt;=0")+COUNTIFS('Transaksi'!$AC$4:$AC$1003,$A115,'Transaksi'!$S$4:$S$1003,"&lt;0"))))</f>
        <v/>
      </c>
      <c r="F115" s="26" t="str">
        <f>IF($A115="","",B115-(COUNTIFS('Transaksi'!$AC$4:$AC$1003,$A115,'Transaksi'!$V$4:$V$1003,"",'Transaksi'!$R$4:$R$1003,"&gt;=0")+COUNTIFS('Transaksi'!$AC$4:$AC$1003,$A115,'Transaksi'!$V$4:$V$1003,"",'Transaksi'!$R$4:$R$1003,"&lt;0")))</f>
        <v/>
      </c>
      <c r="G115" s="28" t="str">
        <f>IF($A115="","",IF(F115=0,"—",D115-SUMIFS('Transaksi'!$R$4:$R$1003,'Transaksi'!$AC$4:$AC$1003,$A115,'Transaksi'!$V$4:$V$1003,"")))</f>
        <v/>
      </c>
    </row>
    <row r="116">
      <c r="A116" s="34" t="str">
        <f>IF(COUNT('Transaksi'!$AC$4:$AC$1003)=0,"",IF(MAX('Transaksi'!$AC$4:$AC$1003)-7*16&lt;MIN('Transaksi'!$AC$4:$AC$1003),"",MAX('Transaksi'!$AC$4:$AC$1003)-7*16))</f>
        <v/>
      </c>
      <c r="B116" s="26" t="str">
        <f>IF($A116="","",COUNTIFS('Transaksi'!$AC$4:$AC$1003,$A116,'Transaksi'!$R$4:$R$1003,"&gt;=0")+COUNTIFS('Transaksi'!$AC$4:$AC$1003,$A116,'Transaksi'!$R$4:$R$1003,"&lt;0"))</f>
        <v/>
      </c>
      <c r="C116" s="27" t="str">
        <f>IF($A116="","",IF(B116=0,"—",COUNTIFS('Transaksi'!$AC$4:$AC$1003,$A116,'Transaksi'!$R$4:$R$1003,"&gt;0")/B116))</f>
        <v/>
      </c>
      <c r="D116" s="28" t="str">
        <f>IF($A116="","",IF(B116=0,"—",SUMIFS('Transaksi'!$R$4:$R$1003,'Transaksi'!$AC$4:$AC$1003,$A116)))</f>
        <v/>
      </c>
      <c r="E116" s="31" t="str">
        <f>IF($A116="","",IF(COUNTIFS('Transaksi'!$AC$4:$AC$1003,$A116,'Transaksi'!$S$4:$S$1003,"&gt;=0")+COUNTIFS('Transaksi'!$AC$4:$AC$1003,$A116,'Transaksi'!$S$4:$S$1003,"&lt;0")=0,"—",SUMIFS('Transaksi'!$S$4:$S$1003,'Transaksi'!$AC$4:$AC$1003,$A116)/(COUNTIFS('Transaksi'!$AC$4:$AC$1003,$A116,'Transaksi'!$S$4:$S$1003,"&gt;=0")+COUNTIFS('Transaksi'!$AC$4:$AC$1003,$A116,'Transaksi'!$S$4:$S$1003,"&lt;0"))))</f>
        <v/>
      </c>
      <c r="F116" s="26" t="str">
        <f>IF($A116="","",B116-(COUNTIFS('Transaksi'!$AC$4:$AC$1003,$A116,'Transaksi'!$V$4:$V$1003,"",'Transaksi'!$R$4:$R$1003,"&gt;=0")+COUNTIFS('Transaksi'!$AC$4:$AC$1003,$A116,'Transaksi'!$V$4:$V$1003,"",'Transaksi'!$R$4:$R$1003,"&lt;0")))</f>
        <v/>
      </c>
      <c r="G116" s="28" t="str">
        <f>IF($A116="","",IF(F116=0,"—",D116-SUMIFS('Transaksi'!$R$4:$R$1003,'Transaksi'!$AC$4:$AC$1003,$A116,'Transaksi'!$V$4:$V$1003,"")))</f>
        <v/>
      </c>
    </row>
    <row r="117">
      <c r="A117" s="34" t="str">
        <f>IF(COUNT('Transaksi'!$AC$4:$AC$1003)=0,"",IF(MAX('Transaksi'!$AC$4:$AC$1003)-7*17&lt;MIN('Transaksi'!$AC$4:$AC$1003),"",MAX('Transaksi'!$AC$4:$AC$1003)-7*17))</f>
        <v/>
      </c>
      <c r="B117" s="26" t="str">
        <f>IF($A117="","",COUNTIFS('Transaksi'!$AC$4:$AC$1003,$A117,'Transaksi'!$R$4:$R$1003,"&gt;=0")+COUNTIFS('Transaksi'!$AC$4:$AC$1003,$A117,'Transaksi'!$R$4:$R$1003,"&lt;0"))</f>
        <v/>
      </c>
      <c r="C117" s="27" t="str">
        <f>IF($A117="","",IF(B117=0,"—",COUNTIFS('Transaksi'!$AC$4:$AC$1003,$A117,'Transaksi'!$R$4:$R$1003,"&gt;0")/B117))</f>
        <v/>
      </c>
      <c r="D117" s="28" t="str">
        <f>IF($A117="","",IF(B117=0,"—",SUMIFS('Transaksi'!$R$4:$R$1003,'Transaksi'!$AC$4:$AC$1003,$A117)))</f>
        <v/>
      </c>
      <c r="E117" s="31" t="str">
        <f>IF($A117="","",IF(COUNTIFS('Transaksi'!$AC$4:$AC$1003,$A117,'Transaksi'!$S$4:$S$1003,"&gt;=0")+COUNTIFS('Transaksi'!$AC$4:$AC$1003,$A117,'Transaksi'!$S$4:$S$1003,"&lt;0")=0,"—",SUMIFS('Transaksi'!$S$4:$S$1003,'Transaksi'!$AC$4:$AC$1003,$A117)/(COUNTIFS('Transaksi'!$AC$4:$AC$1003,$A117,'Transaksi'!$S$4:$S$1003,"&gt;=0")+COUNTIFS('Transaksi'!$AC$4:$AC$1003,$A117,'Transaksi'!$S$4:$S$1003,"&lt;0"))))</f>
        <v/>
      </c>
      <c r="F117" s="26" t="str">
        <f>IF($A117="","",B117-(COUNTIFS('Transaksi'!$AC$4:$AC$1003,$A117,'Transaksi'!$V$4:$V$1003,"",'Transaksi'!$R$4:$R$1003,"&gt;=0")+COUNTIFS('Transaksi'!$AC$4:$AC$1003,$A117,'Transaksi'!$V$4:$V$1003,"",'Transaksi'!$R$4:$R$1003,"&lt;0")))</f>
        <v/>
      </c>
      <c r="G117" s="28" t="str">
        <f>IF($A117="","",IF(F117=0,"—",D117-SUMIFS('Transaksi'!$R$4:$R$1003,'Transaksi'!$AC$4:$AC$1003,$A117,'Transaksi'!$V$4:$V$1003,"")))</f>
        <v/>
      </c>
    </row>
    <row r="118">
      <c r="A118" s="34" t="str">
        <f>IF(COUNT('Transaksi'!$AC$4:$AC$1003)=0,"",IF(MAX('Transaksi'!$AC$4:$AC$1003)-7*18&lt;MIN('Transaksi'!$AC$4:$AC$1003),"",MAX('Transaksi'!$AC$4:$AC$1003)-7*18))</f>
        <v/>
      </c>
      <c r="B118" s="26" t="str">
        <f>IF($A118="","",COUNTIFS('Transaksi'!$AC$4:$AC$1003,$A118,'Transaksi'!$R$4:$R$1003,"&gt;=0")+COUNTIFS('Transaksi'!$AC$4:$AC$1003,$A118,'Transaksi'!$R$4:$R$1003,"&lt;0"))</f>
        <v/>
      </c>
      <c r="C118" s="27" t="str">
        <f>IF($A118="","",IF(B118=0,"—",COUNTIFS('Transaksi'!$AC$4:$AC$1003,$A118,'Transaksi'!$R$4:$R$1003,"&gt;0")/B118))</f>
        <v/>
      </c>
      <c r="D118" s="28" t="str">
        <f>IF($A118="","",IF(B118=0,"—",SUMIFS('Transaksi'!$R$4:$R$1003,'Transaksi'!$AC$4:$AC$1003,$A118)))</f>
        <v/>
      </c>
      <c r="E118" s="31" t="str">
        <f>IF($A118="","",IF(COUNTIFS('Transaksi'!$AC$4:$AC$1003,$A118,'Transaksi'!$S$4:$S$1003,"&gt;=0")+COUNTIFS('Transaksi'!$AC$4:$AC$1003,$A118,'Transaksi'!$S$4:$S$1003,"&lt;0")=0,"—",SUMIFS('Transaksi'!$S$4:$S$1003,'Transaksi'!$AC$4:$AC$1003,$A118)/(COUNTIFS('Transaksi'!$AC$4:$AC$1003,$A118,'Transaksi'!$S$4:$S$1003,"&gt;=0")+COUNTIFS('Transaksi'!$AC$4:$AC$1003,$A118,'Transaksi'!$S$4:$S$1003,"&lt;0"))))</f>
        <v/>
      </c>
      <c r="F118" s="26" t="str">
        <f>IF($A118="","",B118-(COUNTIFS('Transaksi'!$AC$4:$AC$1003,$A118,'Transaksi'!$V$4:$V$1003,"",'Transaksi'!$R$4:$R$1003,"&gt;=0")+COUNTIFS('Transaksi'!$AC$4:$AC$1003,$A118,'Transaksi'!$V$4:$V$1003,"",'Transaksi'!$R$4:$R$1003,"&lt;0")))</f>
        <v/>
      </c>
      <c r="G118" s="28" t="str">
        <f>IF($A118="","",IF(F118=0,"—",D118-SUMIFS('Transaksi'!$R$4:$R$1003,'Transaksi'!$AC$4:$AC$1003,$A118,'Transaksi'!$V$4:$V$1003,"")))</f>
        <v/>
      </c>
    </row>
    <row r="119">
      <c r="A119" s="34" t="str">
        <f>IF(COUNT('Transaksi'!$AC$4:$AC$1003)=0,"",IF(MAX('Transaksi'!$AC$4:$AC$1003)-7*19&lt;MIN('Transaksi'!$AC$4:$AC$1003),"",MAX('Transaksi'!$AC$4:$AC$1003)-7*19))</f>
        <v/>
      </c>
      <c r="B119" s="26" t="str">
        <f>IF($A119="","",COUNTIFS('Transaksi'!$AC$4:$AC$1003,$A119,'Transaksi'!$R$4:$R$1003,"&gt;=0")+COUNTIFS('Transaksi'!$AC$4:$AC$1003,$A119,'Transaksi'!$R$4:$R$1003,"&lt;0"))</f>
        <v/>
      </c>
      <c r="C119" s="27" t="str">
        <f>IF($A119="","",IF(B119=0,"—",COUNTIFS('Transaksi'!$AC$4:$AC$1003,$A119,'Transaksi'!$R$4:$R$1003,"&gt;0")/B119))</f>
        <v/>
      </c>
      <c r="D119" s="28" t="str">
        <f>IF($A119="","",IF(B119=0,"—",SUMIFS('Transaksi'!$R$4:$R$1003,'Transaksi'!$AC$4:$AC$1003,$A119)))</f>
        <v/>
      </c>
      <c r="E119" s="31" t="str">
        <f>IF($A119="","",IF(COUNTIFS('Transaksi'!$AC$4:$AC$1003,$A119,'Transaksi'!$S$4:$S$1003,"&gt;=0")+COUNTIFS('Transaksi'!$AC$4:$AC$1003,$A119,'Transaksi'!$S$4:$S$1003,"&lt;0")=0,"—",SUMIFS('Transaksi'!$S$4:$S$1003,'Transaksi'!$AC$4:$AC$1003,$A119)/(COUNTIFS('Transaksi'!$AC$4:$AC$1003,$A119,'Transaksi'!$S$4:$S$1003,"&gt;=0")+COUNTIFS('Transaksi'!$AC$4:$AC$1003,$A119,'Transaksi'!$S$4:$S$1003,"&lt;0"))))</f>
        <v/>
      </c>
      <c r="F119" s="26" t="str">
        <f>IF($A119="","",B119-(COUNTIFS('Transaksi'!$AC$4:$AC$1003,$A119,'Transaksi'!$V$4:$V$1003,"",'Transaksi'!$R$4:$R$1003,"&gt;=0")+COUNTIFS('Transaksi'!$AC$4:$AC$1003,$A119,'Transaksi'!$V$4:$V$1003,"",'Transaksi'!$R$4:$R$1003,"&lt;0")))</f>
        <v/>
      </c>
      <c r="G119" s="28" t="str">
        <f>IF($A119="","",IF(F119=0,"—",D119-SUMIFS('Transaksi'!$R$4:$R$1003,'Transaksi'!$AC$4:$AC$1003,$A119,'Transaksi'!$V$4:$V$1003,"")))</f>
        <v/>
      </c>
    </row>
    <row r="120">
      <c r="A120" s="34" t="str">
        <f>IF(COUNT('Transaksi'!$AC$4:$AC$1003)=0,"",IF(MAX('Transaksi'!$AC$4:$AC$1003)-7*20&lt;MIN('Transaksi'!$AC$4:$AC$1003),"",MAX('Transaksi'!$AC$4:$AC$1003)-7*20))</f>
        <v/>
      </c>
      <c r="B120" s="26" t="str">
        <f>IF($A120="","",COUNTIFS('Transaksi'!$AC$4:$AC$1003,$A120,'Transaksi'!$R$4:$R$1003,"&gt;=0")+COUNTIFS('Transaksi'!$AC$4:$AC$1003,$A120,'Transaksi'!$R$4:$R$1003,"&lt;0"))</f>
        <v/>
      </c>
      <c r="C120" s="27" t="str">
        <f>IF($A120="","",IF(B120=0,"—",COUNTIFS('Transaksi'!$AC$4:$AC$1003,$A120,'Transaksi'!$R$4:$R$1003,"&gt;0")/B120))</f>
        <v/>
      </c>
      <c r="D120" s="28" t="str">
        <f>IF($A120="","",IF(B120=0,"—",SUMIFS('Transaksi'!$R$4:$R$1003,'Transaksi'!$AC$4:$AC$1003,$A120)))</f>
        <v/>
      </c>
      <c r="E120" s="31" t="str">
        <f>IF($A120="","",IF(COUNTIFS('Transaksi'!$AC$4:$AC$1003,$A120,'Transaksi'!$S$4:$S$1003,"&gt;=0")+COUNTIFS('Transaksi'!$AC$4:$AC$1003,$A120,'Transaksi'!$S$4:$S$1003,"&lt;0")=0,"—",SUMIFS('Transaksi'!$S$4:$S$1003,'Transaksi'!$AC$4:$AC$1003,$A120)/(COUNTIFS('Transaksi'!$AC$4:$AC$1003,$A120,'Transaksi'!$S$4:$S$1003,"&gt;=0")+COUNTIFS('Transaksi'!$AC$4:$AC$1003,$A120,'Transaksi'!$S$4:$S$1003,"&lt;0"))))</f>
        <v/>
      </c>
      <c r="F120" s="26" t="str">
        <f>IF($A120="","",B120-(COUNTIFS('Transaksi'!$AC$4:$AC$1003,$A120,'Transaksi'!$V$4:$V$1003,"",'Transaksi'!$R$4:$R$1003,"&gt;=0")+COUNTIFS('Transaksi'!$AC$4:$AC$1003,$A120,'Transaksi'!$V$4:$V$1003,"",'Transaksi'!$R$4:$R$1003,"&lt;0")))</f>
        <v/>
      </c>
      <c r="G120" s="28" t="str">
        <f>IF($A120="","",IF(F120=0,"—",D120-SUMIFS('Transaksi'!$R$4:$R$1003,'Transaksi'!$AC$4:$AC$1003,$A120,'Transaksi'!$V$4:$V$1003,"")))</f>
        <v/>
      </c>
    </row>
    <row r="121">
      <c r="A121" s="34" t="str">
        <f>IF(COUNT('Transaksi'!$AC$4:$AC$1003)=0,"",IF(MAX('Transaksi'!$AC$4:$AC$1003)-7*21&lt;MIN('Transaksi'!$AC$4:$AC$1003),"",MAX('Transaksi'!$AC$4:$AC$1003)-7*21))</f>
        <v/>
      </c>
      <c r="B121" s="26" t="str">
        <f>IF($A121="","",COUNTIFS('Transaksi'!$AC$4:$AC$1003,$A121,'Transaksi'!$R$4:$R$1003,"&gt;=0")+COUNTIFS('Transaksi'!$AC$4:$AC$1003,$A121,'Transaksi'!$R$4:$R$1003,"&lt;0"))</f>
        <v/>
      </c>
      <c r="C121" s="27" t="str">
        <f>IF($A121="","",IF(B121=0,"—",COUNTIFS('Transaksi'!$AC$4:$AC$1003,$A121,'Transaksi'!$R$4:$R$1003,"&gt;0")/B121))</f>
        <v/>
      </c>
      <c r="D121" s="28" t="str">
        <f>IF($A121="","",IF(B121=0,"—",SUMIFS('Transaksi'!$R$4:$R$1003,'Transaksi'!$AC$4:$AC$1003,$A121)))</f>
        <v/>
      </c>
      <c r="E121" s="31" t="str">
        <f>IF($A121="","",IF(COUNTIFS('Transaksi'!$AC$4:$AC$1003,$A121,'Transaksi'!$S$4:$S$1003,"&gt;=0")+COUNTIFS('Transaksi'!$AC$4:$AC$1003,$A121,'Transaksi'!$S$4:$S$1003,"&lt;0")=0,"—",SUMIFS('Transaksi'!$S$4:$S$1003,'Transaksi'!$AC$4:$AC$1003,$A121)/(COUNTIFS('Transaksi'!$AC$4:$AC$1003,$A121,'Transaksi'!$S$4:$S$1003,"&gt;=0")+COUNTIFS('Transaksi'!$AC$4:$AC$1003,$A121,'Transaksi'!$S$4:$S$1003,"&lt;0"))))</f>
        <v/>
      </c>
      <c r="F121" s="26" t="str">
        <f>IF($A121="","",B121-(COUNTIFS('Transaksi'!$AC$4:$AC$1003,$A121,'Transaksi'!$V$4:$V$1003,"",'Transaksi'!$R$4:$R$1003,"&gt;=0")+COUNTIFS('Transaksi'!$AC$4:$AC$1003,$A121,'Transaksi'!$V$4:$V$1003,"",'Transaksi'!$R$4:$R$1003,"&lt;0")))</f>
        <v/>
      </c>
      <c r="G121" s="28" t="str">
        <f>IF($A121="","",IF(F121=0,"—",D121-SUMIFS('Transaksi'!$R$4:$R$1003,'Transaksi'!$AC$4:$AC$1003,$A121,'Transaksi'!$V$4:$V$1003,"")))</f>
        <v/>
      </c>
    </row>
    <row r="122">
      <c r="A122" s="34" t="str">
        <f>IF(COUNT('Transaksi'!$AC$4:$AC$1003)=0,"",IF(MAX('Transaksi'!$AC$4:$AC$1003)-7*22&lt;MIN('Transaksi'!$AC$4:$AC$1003),"",MAX('Transaksi'!$AC$4:$AC$1003)-7*22))</f>
        <v/>
      </c>
      <c r="B122" s="26" t="str">
        <f>IF($A122="","",COUNTIFS('Transaksi'!$AC$4:$AC$1003,$A122,'Transaksi'!$R$4:$R$1003,"&gt;=0")+COUNTIFS('Transaksi'!$AC$4:$AC$1003,$A122,'Transaksi'!$R$4:$R$1003,"&lt;0"))</f>
        <v/>
      </c>
      <c r="C122" s="27" t="str">
        <f>IF($A122="","",IF(B122=0,"—",COUNTIFS('Transaksi'!$AC$4:$AC$1003,$A122,'Transaksi'!$R$4:$R$1003,"&gt;0")/B122))</f>
        <v/>
      </c>
      <c r="D122" s="28" t="str">
        <f>IF($A122="","",IF(B122=0,"—",SUMIFS('Transaksi'!$R$4:$R$1003,'Transaksi'!$AC$4:$AC$1003,$A122)))</f>
        <v/>
      </c>
      <c r="E122" s="31" t="str">
        <f>IF($A122="","",IF(COUNTIFS('Transaksi'!$AC$4:$AC$1003,$A122,'Transaksi'!$S$4:$S$1003,"&gt;=0")+COUNTIFS('Transaksi'!$AC$4:$AC$1003,$A122,'Transaksi'!$S$4:$S$1003,"&lt;0")=0,"—",SUMIFS('Transaksi'!$S$4:$S$1003,'Transaksi'!$AC$4:$AC$1003,$A122)/(COUNTIFS('Transaksi'!$AC$4:$AC$1003,$A122,'Transaksi'!$S$4:$S$1003,"&gt;=0")+COUNTIFS('Transaksi'!$AC$4:$AC$1003,$A122,'Transaksi'!$S$4:$S$1003,"&lt;0"))))</f>
        <v/>
      </c>
      <c r="F122" s="26" t="str">
        <f>IF($A122="","",B122-(COUNTIFS('Transaksi'!$AC$4:$AC$1003,$A122,'Transaksi'!$V$4:$V$1003,"",'Transaksi'!$R$4:$R$1003,"&gt;=0")+COUNTIFS('Transaksi'!$AC$4:$AC$1003,$A122,'Transaksi'!$V$4:$V$1003,"",'Transaksi'!$R$4:$R$1003,"&lt;0")))</f>
        <v/>
      </c>
      <c r="G122" s="28" t="str">
        <f>IF($A122="","",IF(F122=0,"—",D122-SUMIFS('Transaksi'!$R$4:$R$1003,'Transaksi'!$AC$4:$AC$1003,$A122,'Transaksi'!$V$4:$V$1003,"")))</f>
        <v/>
      </c>
    </row>
    <row r="123">
      <c r="A123" s="34" t="str">
        <f>IF(COUNT('Transaksi'!$AC$4:$AC$1003)=0,"",IF(MAX('Transaksi'!$AC$4:$AC$1003)-7*23&lt;MIN('Transaksi'!$AC$4:$AC$1003),"",MAX('Transaksi'!$AC$4:$AC$1003)-7*23))</f>
        <v/>
      </c>
      <c r="B123" s="26" t="str">
        <f>IF($A123="","",COUNTIFS('Transaksi'!$AC$4:$AC$1003,$A123,'Transaksi'!$R$4:$R$1003,"&gt;=0")+COUNTIFS('Transaksi'!$AC$4:$AC$1003,$A123,'Transaksi'!$R$4:$R$1003,"&lt;0"))</f>
        <v/>
      </c>
      <c r="C123" s="27" t="str">
        <f>IF($A123="","",IF(B123=0,"—",COUNTIFS('Transaksi'!$AC$4:$AC$1003,$A123,'Transaksi'!$R$4:$R$1003,"&gt;0")/B123))</f>
        <v/>
      </c>
      <c r="D123" s="28" t="str">
        <f>IF($A123="","",IF(B123=0,"—",SUMIFS('Transaksi'!$R$4:$R$1003,'Transaksi'!$AC$4:$AC$1003,$A123)))</f>
        <v/>
      </c>
      <c r="E123" s="31" t="str">
        <f>IF($A123="","",IF(COUNTIFS('Transaksi'!$AC$4:$AC$1003,$A123,'Transaksi'!$S$4:$S$1003,"&gt;=0")+COUNTIFS('Transaksi'!$AC$4:$AC$1003,$A123,'Transaksi'!$S$4:$S$1003,"&lt;0")=0,"—",SUMIFS('Transaksi'!$S$4:$S$1003,'Transaksi'!$AC$4:$AC$1003,$A123)/(COUNTIFS('Transaksi'!$AC$4:$AC$1003,$A123,'Transaksi'!$S$4:$S$1003,"&gt;=0")+COUNTIFS('Transaksi'!$AC$4:$AC$1003,$A123,'Transaksi'!$S$4:$S$1003,"&lt;0"))))</f>
        <v/>
      </c>
      <c r="F123" s="26" t="str">
        <f>IF($A123="","",B123-(COUNTIFS('Transaksi'!$AC$4:$AC$1003,$A123,'Transaksi'!$V$4:$V$1003,"",'Transaksi'!$R$4:$R$1003,"&gt;=0")+COUNTIFS('Transaksi'!$AC$4:$AC$1003,$A123,'Transaksi'!$V$4:$V$1003,"",'Transaksi'!$R$4:$R$1003,"&lt;0")))</f>
        <v/>
      </c>
      <c r="G123" s="28" t="str">
        <f>IF($A123="","",IF(F123=0,"—",D123-SUMIFS('Transaksi'!$R$4:$R$1003,'Transaksi'!$AC$4:$AC$1003,$A123,'Transaksi'!$V$4:$V$1003,"")))</f>
        <v/>
      </c>
    </row>
    <row r="124">
      <c r="A124" s="34" t="str">
        <f>IF(COUNT('Transaksi'!$AC$4:$AC$1003)=0,"",IF(MAX('Transaksi'!$AC$4:$AC$1003)-7*24&lt;MIN('Transaksi'!$AC$4:$AC$1003),"",MAX('Transaksi'!$AC$4:$AC$1003)-7*24))</f>
        <v/>
      </c>
      <c r="B124" s="26" t="str">
        <f>IF($A124="","",COUNTIFS('Transaksi'!$AC$4:$AC$1003,$A124,'Transaksi'!$R$4:$R$1003,"&gt;=0")+COUNTIFS('Transaksi'!$AC$4:$AC$1003,$A124,'Transaksi'!$R$4:$R$1003,"&lt;0"))</f>
        <v/>
      </c>
      <c r="C124" s="27" t="str">
        <f>IF($A124="","",IF(B124=0,"—",COUNTIFS('Transaksi'!$AC$4:$AC$1003,$A124,'Transaksi'!$R$4:$R$1003,"&gt;0")/B124))</f>
        <v/>
      </c>
      <c r="D124" s="28" t="str">
        <f>IF($A124="","",IF(B124=0,"—",SUMIFS('Transaksi'!$R$4:$R$1003,'Transaksi'!$AC$4:$AC$1003,$A124)))</f>
        <v/>
      </c>
      <c r="E124" s="31" t="str">
        <f>IF($A124="","",IF(COUNTIFS('Transaksi'!$AC$4:$AC$1003,$A124,'Transaksi'!$S$4:$S$1003,"&gt;=0")+COUNTIFS('Transaksi'!$AC$4:$AC$1003,$A124,'Transaksi'!$S$4:$S$1003,"&lt;0")=0,"—",SUMIFS('Transaksi'!$S$4:$S$1003,'Transaksi'!$AC$4:$AC$1003,$A124)/(COUNTIFS('Transaksi'!$AC$4:$AC$1003,$A124,'Transaksi'!$S$4:$S$1003,"&gt;=0")+COUNTIFS('Transaksi'!$AC$4:$AC$1003,$A124,'Transaksi'!$S$4:$S$1003,"&lt;0"))))</f>
        <v/>
      </c>
      <c r="F124" s="26" t="str">
        <f>IF($A124="","",B124-(COUNTIFS('Transaksi'!$AC$4:$AC$1003,$A124,'Transaksi'!$V$4:$V$1003,"",'Transaksi'!$R$4:$R$1003,"&gt;=0")+COUNTIFS('Transaksi'!$AC$4:$AC$1003,$A124,'Transaksi'!$V$4:$V$1003,"",'Transaksi'!$R$4:$R$1003,"&lt;0")))</f>
        <v/>
      </c>
      <c r="G124" s="28" t="str">
        <f>IF($A124="","",IF(F124=0,"—",D124-SUMIFS('Transaksi'!$R$4:$R$1003,'Transaksi'!$AC$4:$AC$1003,$A124,'Transaksi'!$V$4:$V$1003,"")))</f>
        <v/>
      </c>
    </row>
    <row r="125">
      <c r="A125" s="34" t="str">
        <f>IF(COUNT('Transaksi'!$AC$4:$AC$1003)=0,"",IF(MAX('Transaksi'!$AC$4:$AC$1003)-7*25&lt;MIN('Transaksi'!$AC$4:$AC$1003),"",MAX('Transaksi'!$AC$4:$AC$1003)-7*25))</f>
        <v/>
      </c>
      <c r="B125" s="26" t="str">
        <f>IF($A125="","",COUNTIFS('Transaksi'!$AC$4:$AC$1003,$A125,'Transaksi'!$R$4:$R$1003,"&gt;=0")+COUNTIFS('Transaksi'!$AC$4:$AC$1003,$A125,'Transaksi'!$R$4:$R$1003,"&lt;0"))</f>
        <v/>
      </c>
      <c r="C125" s="27" t="str">
        <f>IF($A125="","",IF(B125=0,"—",COUNTIFS('Transaksi'!$AC$4:$AC$1003,$A125,'Transaksi'!$R$4:$R$1003,"&gt;0")/B125))</f>
        <v/>
      </c>
      <c r="D125" s="28" t="str">
        <f>IF($A125="","",IF(B125=0,"—",SUMIFS('Transaksi'!$R$4:$R$1003,'Transaksi'!$AC$4:$AC$1003,$A125)))</f>
        <v/>
      </c>
      <c r="E125" s="31" t="str">
        <f>IF($A125="","",IF(COUNTIFS('Transaksi'!$AC$4:$AC$1003,$A125,'Transaksi'!$S$4:$S$1003,"&gt;=0")+COUNTIFS('Transaksi'!$AC$4:$AC$1003,$A125,'Transaksi'!$S$4:$S$1003,"&lt;0")=0,"—",SUMIFS('Transaksi'!$S$4:$S$1003,'Transaksi'!$AC$4:$AC$1003,$A125)/(COUNTIFS('Transaksi'!$AC$4:$AC$1003,$A125,'Transaksi'!$S$4:$S$1003,"&gt;=0")+COUNTIFS('Transaksi'!$AC$4:$AC$1003,$A125,'Transaksi'!$S$4:$S$1003,"&lt;0"))))</f>
        <v/>
      </c>
      <c r="F125" s="26" t="str">
        <f>IF($A125="","",B125-(COUNTIFS('Transaksi'!$AC$4:$AC$1003,$A125,'Transaksi'!$V$4:$V$1003,"",'Transaksi'!$R$4:$R$1003,"&gt;=0")+COUNTIFS('Transaksi'!$AC$4:$AC$1003,$A125,'Transaksi'!$V$4:$V$1003,"",'Transaksi'!$R$4:$R$1003,"&lt;0")))</f>
        <v/>
      </c>
      <c r="G125" s="28" t="str">
        <f>IF($A125="","",IF(F125=0,"—",D125-SUMIFS('Transaksi'!$R$4:$R$1003,'Transaksi'!$AC$4:$AC$1003,$A125,'Transaksi'!$V$4:$V$1003,"")))</f>
        <v/>
      </c>
    </row>
    <row r="126">
      <c r="A126" s="34" t="str">
        <f>IF(COUNT('Transaksi'!$AC$4:$AC$1003)=0,"",IF(MAX('Transaksi'!$AC$4:$AC$1003)-7*26&lt;MIN('Transaksi'!$AC$4:$AC$1003),"",MAX('Transaksi'!$AC$4:$AC$1003)-7*26))</f>
        <v/>
      </c>
      <c r="B126" s="26" t="str">
        <f>IF($A126="","",COUNTIFS('Transaksi'!$AC$4:$AC$1003,$A126,'Transaksi'!$R$4:$R$1003,"&gt;=0")+COUNTIFS('Transaksi'!$AC$4:$AC$1003,$A126,'Transaksi'!$R$4:$R$1003,"&lt;0"))</f>
        <v/>
      </c>
      <c r="C126" s="27" t="str">
        <f>IF($A126="","",IF(B126=0,"—",COUNTIFS('Transaksi'!$AC$4:$AC$1003,$A126,'Transaksi'!$R$4:$R$1003,"&gt;0")/B126))</f>
        <v/>
      </c>
      <c r="D126" s="28" t="str">
        <f>IF($A126="","",IF(B126=0,"—",SUMIFS('Transaksi'!$R$4:$R$1003,'Transaksi'!$AC$4:$AC$1003,$A126)))</f>
        <v/>
      </c>
      <c r="E126" s="31" t="str">
        <f>IF($A126="","",IF(COUNTIFS('Transaksi'!$AC$4:$AC$1003,$A126,'Transaksi'!$S$4:$S$1003,"&gt;=0")+COUNTIFS('Transaksi'!$AC$4:$AC$1003,$A126,'Transaksi'!$S$4:$S$1003,"&lt;0")=0,"—",SUMIFS('Transaksi'!$S$4:$S$1003,'Transaksi'!$AC$4:$AC$1003,$A126)/(COUNTIFS('Transaksi'!$AC$4:$AC$1003,$A126,'Transaksi'!$S$4:$S$1003,"&gt;=0")+COUNTIFS('Transaksi'!$AC$4:$AC$1003,$A126,'Transaksi'!$S$4:$S$1003,"&lt;0"))))</f>
        <v/>
      </c>
      <c r="F126" s="26" t="str">
        <f>IF($A126="","",B126-(COUNTIFS('Transaksi'!$AC$4:$AC$1003,$A126,'Transaksi'!$V$4:$V$1003,"",'Transaksi'!$R$4:$R$1003,"&gt;=0")+COUNTIFS('Transaksi'!$AC$4:$AC$1003,$A126,'Transaksi'!$V$4:$V$1003,"",'Transaksi'!$R$4:$R$1003,"&lt;0")))</f>
        <v/>
      </c>
      <c r="G126" s="28" t="str">
        <f>IF($A126="","",IF(F126=0,"—",D126-SUMIFS('Transaksi'!$R$4:$R$1003,'Transaksi'!$AC$4:$AC$1003,$A126,'Transaksi'!$V$4:$V$1003,"")))</f>
        <v/>
      </c>
    </row>
    <row r="127">
      <c r="A127" s="34" t="str">
        <f>IF(COUNT('Transaksi'!$AC$4:$AC$1003)=0,"",IF(MAX('Transaksi'!$AC$4:$AC$1003)-7*27&lt;MIN('Transaksi'!$AC$4:$AC$1003),"",MAX('Transaksi'!$AC$4:$AC$1003)-7*27))</f>
        <v/>
      </c>
      <c r="B127" s="26" t="str">
        <f>IF($A127="","",COUNTIFS('Transaksi'!$AC$4:$AC$1003,$A127,'Transaksi'!$R$4:$R$1003,"&gt;=0")+COUNTIFS('Transaksi'!$AC$4:$AC$1003,$A127,'Transaksi'!$R$4:$R$1003,"&lt;0"))</f>
        <v/>
      </c>
      <c r="C127" s="27" t="str">
        <f>IF($A127="","",IF(B127=0,"—",COUNTIFS('Transaksi'!$AC$4:$AC$1003,$A127,'Transaksi'!$R$4:$R$1003,"&gt;0")/B127))</f>
        <v/>
      </c>
      <c r="D127" s="28" t="str">
        <f>IF($A127="","",IF(B127=0,"—",SUMIFS('Transaksi'!$R$4:$R$1003,'Transaksi'!$AC$4:$AC$1003,$A127)))</f>
        <v/>
      </c>
      <c r="E127" s="31" t="str">
        <f>IF($A127="","",IF(COUNTIFS('Transaksi'!$AC$4:$AC$1003,$A127,'Transaksi'!$S$4:$S$1003,"&gt;=0")+COUNTIFS('Transaksi'!$AC$4:$AC$1003,$A127,'Transaksi'!$S$4:$S$1003,"&lt;0")=0,"—",SUMIFS('Transaksi'!$S$4:$S$1003,'Transaksi'!$AC$4:$AC$1003,$A127)/(COUNTIFS('Transaksi'!$AC$4:$AC$1003,$A127,'Transaksi'!$S$4:$S$1003,"&gt;=0")+COUNTIFS('Transaksi'!$AC$4:$AC$1003,$A127,'Transaksi'!$S$4:$S$1003,"&lt;0"))))</f>
        <v/>
      </c>
      <c r="F127" s="26" t="str">
        <f>IF($A127="","",B127-(COUNTIFS('Transaksi'!$AC$4:$AC$1003,$A127,'Transaksi'!$V$4:$V$1003,"",'Transaksi'!$R$4:$R$1003,"&gt;=0")+COUNTIFS('Transaksi'!$AC$4:$AC$1003,$A127,'Transaksi'!$V$4:$V$1003,"",'Transaksi'!$R$4:$R$1003,"&lt;0")))</f>
        <v/>
      </c>
      <c r="G127" s="28" t="str">
        <f>IF($A127="","",IF(F127=0,"—",D127-SUMIFS('Transaksi'!$R$4:$R$1003,'Transaksi'!$AC$4:$AC$1003,$A127,'Transaksi'!$V$4:$V$1003,"")))</f>
        <v/>
      </c>
    </row>
    <row r="128">
      <c r="A128" s="34" t="str">
        <f>IF(COUNT('Transaksi'!$AC$4:$AC$1003)=0,"",IF(MAX('Transaksi'!$AC$4:$AC$1003)-7*28&lt;MIN('Transaksi'!$AC$4:$AC$1003),"",MAX('Transaksi'!$AC$4:$AC$1003)-7*28))</f>
        <v/>
      </c>
      <c r="B128" s="26" t="str">
        <f>IF($A128="","",COUNTIFS('Transaksi'!$AC$4:$AC$1003,$A128,'Transaksi'!$R$4:$R$1003,"&gt;=0")+COUNTIFS('Transaksi'!$AC$4:$AC$1003,$A128,'Transaksi'!$R$4:$R$1003,"&lt;0"))</f>
        <v/>
      </c>
      <c r="C128" s="27" t="str">
        <f>IF($A128="","",IF(B128=0,"—",COUNTIFS('Transaksi'!$AC$4:$AC$1003,$A128,'Transaksi'!$R$4:$R$1003,"&gt;0")/B128))</f>
        <v/>
      </c>
      <c r="D128" s="28" t="str">
        <f>IF($A128="","",IF(B128=0,"—",SUMIFS('Transaksi'!$R$4:$R$1003,'Transaksi'!$AC$4:$AC$1003,$A128)))</f>
        <v/>
      </c>
      <c r="E128" s="31" t="str">
        <f>IF($A128="","",IF(COUNTIFS('Transaksi'!$AC$4:$AC$1003,$A128,'Transaksi'!$S$4:$S$1003,"&gt;=0")+COUNTIFS('Transaksi'!$AC$4:$AC$1003,$A128,'Transaksi'!$S$4:$S$1003,"&lt;0")=0,"—",SUMIFS('Transaksi'!$S$4:$S$1003,'Transaksi'!$AC$4:$AC$1003,$A128)/(COUNTIFS('Transaksi'!$AC$4:$AC$1003,$A128,'Transaksi'!$S$4:$S$1003,"&gt;=0")+COUNTIFS('Transaksi'!$AC$4:$AC$1003,$A128,'Transaksi'!$S$4:$S$1003,"&lt;0"))))</f>
        <v/>
      </c>
      <c r="F128" s="26" t="str">
        <f>IF($A128="","",B128-(COUNTIFS('Transaksi'!$AC$4:$AC$1003,$A128,'Transaksi'!$V$4:$V$1003,"",'Transaksi'!$R$4:$R$1003,"&gt;=0")+COUNTIFS('Transaksi'!$AC$4:$AC$1003,$A128,'Transaksi'!$V$4:$V$1003,"",'Transaksi'!$R$4:$R$1003,"&lt;0")))</f>
        <v/>
      </c>
      <c r="G128" s="28" t="str">
        <f>IF($A128="","",IF(F128=0,"—",D128-SUMIFS('Transaksi'!$R$4:$R$1003,'Transaksi'!$AC$4:$AC$1003,$A128,'Transaksi'!$V$4:$V$1003,"")))</f>
        <v/>
      </c>
    </row>
    <row r="129">
      <c r="A129" s="34" t="str">
        <f>IF(COUNT('Transaksi'!$AC$4:$AC$1003)=0,"",IF(MAX('Transaksi'!$AC$4:$AC$1003)-7*29&lt;MIN('Transaksi'!$AC$4:$AC$1003),"",MAX('Transaksi'!$AC$4:$AC$1003)-7*29))</f>
        <v/>
      </c>
      <c r="B129" s="26" t="str">
        <f>IF($A129="","",COUNTIFS('Transaksi'!$AC$4:$AC$1003,$A129,'Transaksi'!$R$4:$R$1003,"&gt;=0")+COUNTIFS('Transaksi'!$AC$4:$AC$1003,$A129,'Transaksi'!$R$4:$R$1003,"&lt;0"))</f>
        <v/>
      </c>
      <c r="C129" s="27" t="str">
        <f>IF($A129="","",IF(B129=0,"—",COUNTIFS('Transaksi'!$AC$4:$AC$1003,$A129,'Transaksi'!$R$4:$R$1003,"&gt;0")/B129))</f>
        <v/>
      </c>
      <c r="D129" s="28" t="str">
        <f>IF($A129="","",IF(B129=0,"—",SUMIFS('Transaksi'!$R$4:$R$1003,'Transaksi'!$AC$4:$AC$1003,$A129)))</f>
        <v/>
      </c>
      <c r="E129" s="31" t="str">
        <f>IF($A129="","",IF(COUNTIFS('Transaksi'!$AC$4:$AC$1003,$A129,'Transaksi'!$S$4:$S$1003,"&gt;=0")+COUNTIFS('Transaksi'!$AC$4:$AC$1003,$A129,'Transaksi'!$S$4:$S$1003,"&lt;0")=0,"—",SUMIFS('Transaksi'!$S$4:$S$1003,'Transaksi'!$AC$4:$AC$1003,$A129)/(COUNTIFS('Transaksi'!$AC$4:$AC$1003,$A129,'Transaksi'!$S$4:$S$1003,"&gt;=0")+COUNTIFS('Transaksi'!$AC$4:$AC$1003,$A129,'Transaksi'!$S$4:$S$1003,"&lt;0"))))</f>
        <v/>
      </c>
      <c r="F129" s="26" t="str">
        <f>IF($A129="","",B129-(COUNTIFS('Transaksi'!$AC$4:$AC$1003,$A129,'Transaksi'!$V$4:$V$1003,"",'Transaksi'!$R$4:$R$1003,"&gt;=0")+COUNTIFS('Transaksi'!$AC$4:$AC$1003,$A129,'Transaksi'!$V$4:$V$1003,"",'Transaksi'!$R$4:$R$1003,"&lt;0")))</f>
        <v/>
      </c>
      <c r="G129" s="28" t="str">
        <f>IF($A129="","",IF(F129=0,"—",D129-SUMIFS('Transaksi'!$R$4:$R$1003,'Transaksi'!$AC$4:$AC$1003,$A129,'Transaksi'!$V$4:$V$1003,"")))</f>
        <v/>
      </c>
    </row>
    <row r="130">
      <c r="A130" s="34" t="str">
        <f>IF(COUNT('Transaksi'!$AC$4:$AC$1003)=0,"",IF(MAX('Transaksi'!$AC$4:$AC$1003)-7*30&lt;MIN('Transaksi'!$AC$4:$AC$1003),"",MAX('Transaksi'!$AC$4:$AC$1003)-7*30))</f>
        <v/>
      </c>
      <c r="B130" s="26" t="str">
        <f>IF($A130="","",COUNTIFS('Transaksi'!$AC$4:$AC$1003,$A130,'Transaksi'!$R$4:$R$1003,"&gt;=0")+COUNTIFS('Transaksi'!$AC$4:$AC$1003,$A130,'Transaksi'!$R$4:$R$1003,"&lt;0"))</f>
        <v/>
      </c>
      <c r="C130" s="27" t="str">
        <f>IF($A130="","",IF(B130=0,"—",COUNTIFS('Transaksi'!$AC$4:$AC$1003,$A130,'Transaksi'!$R$4:$R$1003,"&gt;0")/B130))</f>
        <v/>
      </c>
      <c r="D130" s="28" t="str">
        <f>IF($A130="","",IF(B130=0,"—",SUMIFS('Transaksi'!$R$4:$R$1003,'Transaksi'!$AC$4:$AC$1003,$A130)))</f>
        <v/>
      </c>
      <c r="E130" s="31" t="str">
        <f>IF($A130="","",IF(COUNTIFS('Transaksi'!$AC$4:$AC$1003,$A130,'Transaksi'!$S$4:$S$1003,"&gt;=0")+COUNTIFS('Transaksi'!$AC$4:$AC$1003,$A130,'Transaksi'!$S$4:$S$1003,"&lt;0")=0,"—",SUMIFS('Transaksi'!$S$4:$S$1003,'Transaksi'!$AC$4:$AC$1003,$A130)/(COUNTIFS('Transaksi'!$AC$4:$AC$1003,$A130,'Transaksi'!$S$4:$S$1003,"&gt;=0")+COUNTIFS('Transaksi'!$AC$4:$AC$1003,$A130,'Transaksi'!$S$4:$S$1003,"&lt;0"))))</f>
        <v/>
      </c>
      <c r="F130" s="26" t="str">
        <f>IF($A130="","",B130-(COUNTIFS('Transaksi'!$AC$4:$AC$1003,$A130,'Transaksi'!$V$4:$V$1003,"",'Transaksi'!$R$4:$R$1003,"&gt;=0")+COUNTIFS('Transaksi'!$AC$4:$AC$1003,$A130,'Transaksi'!$V$4:$V$1003,"",'Transaksi'!$R$4:$R$1003,"&lt;0")))</f>
        <v/>
      </c>
      <c r="G130" s="28" t="str">
        <f>IF($A130="","",IF(F130=0,"—",D130-SUMIFS('Transaksi'!$R$4:$R$1003,'Transaksi'!$AC$4:$AC$1003,$A130,'Transaksi'!$V$4:$V$1003,"")))</f>
        <v/>
      </c>
    </row>
    <row r="131">
      <c r="A131" s="34" t="str">
        <f>IF(COUNT('Transaksi'!$AC$4:$AC$1003)=0,"",IF(MAX('Transaksi'!$AC$4:$AC$1003)-7*31&lt;MIN('Transaksi'!$AC$4:$AC$1003),"",MAX('Transaksi'!$AC$4:$AC$1003)-7*31))</f>
        <v/>
      </c>
      <c r="B131" s="26" t="str">
        <f>IF($A131="","",COUNTIFS('Transaksi'!$AC$4:$AC$1003,$A131,'Transaksi'!$R$4:$R$1003,"&gt;=0")+COUNTIFS('Transaksi'!$AC$4:$AC$1003,$A131,'Transaksi'!$R$4:$R$1003,"&lt;0"))</f>
        <v/>
      </c>
      <c r="C131" s="27" t="str">
        <f>IF($A131="","",IF(B131=0,"—",COUNTIFS('Transaksi'!$AC$4:$AC$1003,$A131,'Transaksi'!$R$4:$R$1003,"&gt;0")/B131))</f>
        <v/>
      </c>
      <c r="D131" s="28" t="str">
        <f>IF($A131="","",IF(B131=0,"—",SUMIFS('Transaksi'!$R$4:$R$1003,'Transaksi'!$AC$4:$AC$1003,$A131)))</f>
        <v/>
      </c>
      <c r="E131" s="31" t="str">
        <f>IF($A131="","",IF(COUNTIFS('Transaksi'!$AC$4:$AC$1003,$A131,'Transaksi'!$S$4:$S$1003,"&gt;=0")+COUNTIFS('Transaksi'!$AC$4:$AC$1003,$A131,'Transaksi'!$S$4:$S$1003,"&lt;0")=0,"—",SUMIFS('Transaksi'!$S$4:$S$1003,'Transaksi'!$AC$4:$AC$1003,$A131)/(COUNTIFS('Transaksi'!$AC$4:$AC$1003,$A131,'Transaksi'!$S$4:$S$1003,"&gt;=0")+COUNTIFS('Transaksi'!$AC$4:$AC$1003,$A131,'Transaksi'!$S$4:$S$1003,"&lt;0"))))</f>
        <v/>
      </c>
      <c r="F131" s="26" t="str">
        <f>IF($A131="","",B131-(COUNTIFS('Transaksi'!$AC$4:$AC$1003,$A131,'Transaksi'!$V$4:$V$1003,"",'Transaksi'!$R$4:$R$1003,"&gt;=0")+COUNTIFS('Transaksi'!$AC$4:$AC$1003,$A131,'Transaksi'!$V$4:$V$1003,"",'Transaksi'!$R$4:$R$1003,"&lt;0")))</f>
        <v/>
      </c>
      <c r="G131" s="28" t="str">
        <f>IF($A131="","",IF(F131=0,"—",D131-SUMIFS('Transaksi'!$R$4:$R$1003,'Transaksi'!$AC$4:$AC$1003,$A131,'Transaksi'!$V$4:$V$1003,"")))</f>
        <v/>
      </c>
    </row>
    <row r="132">
      <c r="A132" s="34" t="str">
        <f>IF(COUNT('Transaksi'!$AC$4:$AC$1003)=0,"",IF(MAX('Transaksi'!$AC$4:$AC$1003)-7*32&lt;MIN('Transaksi'!$AC$4:$AC$1003),"",MAX('Transaksi'!$AC$4:$AC$1003)-7*32))</f>
        <v/>
      </c>
      <c r="B132" s="26" t="str">
        <f>IF($A132="","",COUNTIFS('Transaksi'!$AC$4:$AC$1003,$A132,'Transaksi'!$R$4:$R$1003,"&gt;=0")+COUNTIFS('Transaksi'!$AC$4:$AC$1003,$A132,'Transaksi'!$R$4:$R$1003,"&lt;0"))</f>
        <v/>
      </c>
      <c r="C132" s="27" t="str">
        <f>IF($A132="","",IF(B132=0,"—",COUNTIFS('Transaksi'!$AC$4:$AC$1003,$A132,'Transaksi'!$R$4:$R$1003,"&gt;0")/B132))</f>
        <v/>
      </c>
      <c r="D132" s="28" t="str">
        <f>IF($A132="","",IF(B132=0,"—",SUMIFS('Transaksi'!$R$4:$R$1003,'Transaksi'!$AC$4:$AC$1003,$A132)))</f>
        <v/>
      </c>
      <c r="E132" s="31" t="str">
        <f>IF($A132="","",IF(COUNTIFS('Transaksi'!$AC$4:$AC$1003,$A132,'Transaksi'!$S$4:$S$1003,"&gt;=0")+COUNTIFS('Transaksi'!$AC$4:$AC$1003,$A132,'Transaksi'!$S$4:$S$1003,"&lt;0")=0,"—",SUMIFS('Transaksi'!$S$4:$S$1003,'Transaksi'!$AC$4:$AC$1003,$A132)/(COUNTIFS('Transaksi'!$AC$4:$AC$1003,$A132,'Transaksi'!$S$4:$S$1003,"&gt;=0")+COUNTIFS('Transaksi'!$AC$4:$AC$1003,$A132,'Transaksi'!$S$4:$S$1003,"&lt;0"))))</f>
        <v/>
      </c>
      <c r="F132" s="26" t="str">
        <f>IF($A132="","",B132-(COUNTIFS('Transaksi'!$AC$4:$AC$1003,$A132,'Transaksi'!$V$4:$V$1003,"",'Transaksi'!$R$4:$R$1003,"&gt;=0")+COUNTIFS('Transaksi'!$AC$4:$AC$1003,$A132,'Transaksi'!$V$4:$V$1003,"",'Transaksi'!$R$4:$R$1003,"&lt;0")))</f>
        <v/>
      </c>
      <c r="G132" s="28" t="str">
        <f>IF($A132="","",IF(F132=0,"—",D132-SUMIFS('Transaksi'!$R$4:$R$1003,'Transaksi'!$AC$4:$AC$1003,$A132,'Transaksi'!$V$4:$V$1003,"")))</f>
        <v/>
      </c>
    </row>
    <row r="133">
      <c r="A133" s="34" t="str">
        <f>IF(COUNT('Transaksi'!$AC$4:$AC$1003)=0,"",IF(MAX('Transaksi'!$AC$4:$AC$1003)-7*33&lt;MIN('Transaksi'!$AC$4:$AC$1003),"",MAX('Transaksi'!$AC$4:$AC$1003)-7*33))</f>
        <v/>
      </c>
      <c r="B133" s="26" t="str">
        <f>IF($A133="","",COUNTIFS('Transaksi'!$AC$4:$AC$1003,$A133,'Transaksi'!$R$4:$R$1003,"&gt;=0")+COUNTIFS('Transaksi'!$AC$4:$AC$1003,$A133,'Transaksi'!$R$4:$R$1003,"&lt;0"))</f>
        <v/>
      </c>
      <c r="C133" s="27" t="str">
        <f>IF($A133="","",IF(B133=0,"—",COUNTIFS('Transaksi'!$AC$4:$AC$1003,$A133,'Transaksi'!$R$4:$R$1003,"&gt;0")/B133))</f>
        <v/>
      </c>
      <c r="D133" s="28" t="str">
        <f>IF($A133="","",IF(B133=0,"—",SUMIFS('Transaksi'!$R$4:$R$1003,'Transaksi'!$AC$4:$AC$1003,$A133)))</f>
        <v/>
      </c>
      <c r="E133" s="31" t="str">
        <f>IF($A133="","",IF(COUNTIFS('Transaksi'!$AC$4:$AC$1003,$A133,'Transaksi'!$S$4:$S$1003,"&gt;=0")+COUNTIFS('Transaksi'!$AC$4:$AC$1003,$A133,'Transaksi'!$S$4:$S$1003,"&lt;0")=0,"—",SUMIFS('Transaksi'!$S$4:$S$1003,'Transaksi'!$AC$4:$AC$1003,$A133)/(COUNTIFS('Transaksi'!$AC$4:$AC$1003,$A133,'Transaksi'!$S$4:$S$1003,"&gt;=0")+COUNTIFS('Transaksi'!$AC$4:$AC$1003,$A133,'Transaksi'!$S$4:$S$1003,"&lt;0"))))</f>
        <v/>
      </c>
      <c r="F133" s="26" t="str">
        <f>IF($A133="","",B133-(COUNTIFS('Transaksi'!$AC$4:$AC$1003,$A133,'Transaksi'!$V$4:$V$1003,"",'Transaksi'!$R$4:$R$1003,"&gt;=0")+COUNTIFS('Transaksi'!$AC$4:$AC$1003,$A133,'Transaksi'!$V$4:$V$1003,"",'Transaksi'!$R$4:$R$1003,"&lt;0")))</f>
        <v/>
      </c>
      <c r="G133" s="28" t="str">
        <f>IF($A133="","",IF(F133=0,"—",D133-SUMIFS('Transaksi'!$R$4:$R$1003,'Transaksi'!$AC$4:$AC$1003,$A133,'Transaksi'!$V$4:$V$1003,"")))</f>
        <v/>
      </c>
    </row>
    <row r="134">
      <c r="A134" s="34" t="str">
        <f>IF(COUNT('Transaksi'!$AC$4:$AC$1003)=0,"",IF(MAX('Transaksi'!$AC$4:$AC$1003)-7*34&lt;MIN('Transaksi'!$AC$4:$AC$1003),"",MAX('Transaksi'!$AC$4:$AC$1003)-7*34))</f>
        <v/>
      </c>
      <c r="B134" s="26" t="str">
        <f>IF($A134="","",COUNTIFS('Transaksi'!$AC$4:$AC$1003,$A134,'Transaksi'!$R$4:$R$1003,"&gt;=0")+COUNTIFS('Transaksi'!$AC$4:$AC$1003,$A134,'Transaksi'!$R$4:$R$1003,"&lt;0"))</f>
        <v/>
      </c>
      <c r="C134" s="27" t="str">
        <f>IF($A134="","",IF(B134=0,"—",COUNTIFS('Transaksi'!$AC$4:$AC$1003,$A134,'Transaksi'!$R$4:$R$1003,"&gt;0")/B134))</f>
        <v/>
      </c>
      <c r="D134" s="28" t="str">
        <f>IF($A134="","",IF(B134=0,"—",SUMIFS('Transaksi'!$R$4:$R$1003,'Transaksi'!$AC$4:$AC$1003,$A134)))</f>
        <v/>
      </c>
      <c r="E134" s="31" t="str">
        <f>IF($A134="","",IF(COUNTIFS('Transaksi'!$AC$4:$AC$1003,$A134,'Transaksi'!$S$4:$S$1003,"&gt;=0")+COUNTIFS('Transaksi'!$AC$4:$AC$1003,$A134,'Transaksi'!$S$4:$S$1003,"&lt;0")=0,"—",SUMIFS('Transaksi'!$S$4:$S$1003,'Transaksi'!$AC$4:$AC$1003,$A134)/(COUNTIFS('Transaksi'!$AC$4:$AC$1003,$A134,'Transaksi'!$S$4:$S$1003,"&gt;=0")+COUNTIFS('Transaksi'!$AC$4:$AC$1003,$A134,'Transaksi'!$S$4:$S$1003,"&lt;0"))))</f>
        <v/>
      </c>
      <c r="F134" s="26" t="str">
        <f>IF($A134="","",B134-(COUNTIFS('Transaksi'!$AC$4:$AC$1003,$A134,'Transaksi'!$V$4:$V$1003,"",'Transaksi'!$R$4:$R$1003,"&gt;=0")+COUNTIFS('Transaksi'!$AC$4:$AC$1003,$A134,'Transaksi'!$V$4:$V$1003,"",'Transaksi'!$R$4:$R$1003,"&lt;0")))</f>
        <v/>
      </c>
      <c r="G134" s="28" t="str">
        <f>IF($A134="","",IF(F134=0,"—",D134-SUMIFS('Transaksi'!$R$4:$R$1003,'Transaksi'!$AC$4:$AC$1003,$A134,'Transaksi'!$V$4:$V$1003,"")))</f>
        <v/>
      </c>
    </row>
    <row r="135">
      <c r="A135" s="34" t="str">
        <f>IF(COUNT('Transaksi'!$AC$4:$AC$1003)=0,"",IF(MAX('Transaksi'!$AC$4:$AC$1003)-7*35&lt;MIN('Transaksi'!$AC$4:$AC$1003),"",MAX('Transaksi'!$AC$4:$AC$1003)-7*35))</f>
        <v/>
      </c>
      <c r="B135" s="26" t="str">
        <f>IF($A135="","",COUNTIFS('Transaksi'!$AC$4:$AC$1003,$A135,'Transaksi'!$R$4:$R$1003,"&gt;=0")+COUNTIFS('Transaksi'!$AC$4:$AC$1003,$A135,'Transaksi'!$R$4:$R$1003,"&lt;0"))</f>
        <v/>
      </c>
      <c r="C135" s="27" t="str">
        <f>IF($A135="","",IF(B135=0,"—",COUNTIFS('Transaksi'!$AC$4:$AC$1003,$A135,'Transaksi'!$R$4:$R$1003,"&gt;0")/B135))</f>
        <v/>
      </c>
      <c r="D135" s="28" t="str">
        <f>IF($A135="","",IF(B135=0,"—",SUMIFS('Transaksi'!$R$4:$R$1003,'Transaksi'!$AC$4:$AC$1003,$A135)))</f>
        <v/>
      </c>
      <c r="E135" s="31" t="str">
        <f>IF($A135="","",IF(COUNTIFS('Transaksi'!$AC$4:$AC$1003,$A135,'Transaksi'!$S$4:$S$1003,"&gt;=0")+COUNTIFS('Transaksi'!$AC$4:$AC$1003,$A135,'Transaksi'!$S$4:$S$1003,"&lt;0")=0,"—",SUMIFS('Transaksi'!$S$4:$S$1003,'Transaksi'!$AC$4:$AC$1003,$A135)/(COUNTIFS('Transaksi'!$AC$4:$AC$1003,$A135,'Transaksi'!$S$4:$S$1003,"&gt;=0")+COUNTIFS('Transaksi'!$AC$4:$AC$1003,$A135,'Transaksi'!$S$4:$S$1003,"&lt;0"))))</f>
        <v/>
      </c>
      <c r="F135" s="26" t="str">
        <f>IF($A135="","",B135-(COUNTIFS('Transaksi'!$AC$4:$AC$1003,$A135,'Transaksi'!$V$4:$V$1003,"",'Transaksi'!$R$4:$R$1003,"&gt;=0")+COUNTIFS('Transaksi'!$AC$4:$AC$1003,$A135,'Transaksi'!$V$4:$V$1003,"",'Transaksi'!$R$4:$R$1003,"&lt;0")))</f>
        <v/>
      </c>
      <c r="G135" s="28" t="str">
        <f>IF($A135="","",IF(F135=0,"—",D135-SUMIFS('Transaksi'!$R$4:$R$1003,'Transaksi'!$AC$4:$AC$1003,$A135,'Transaksi'!$V$4:$V$1003,"")))</f>
        <v/>
      </c>
    </row>
    <row r="136">
      <c r="A136" s="34" t="str">
        <f>IF(COUNT('Transaksi'!$AC$4:$AC$1003)=0,"",IF(MAX('Transaksi'!$AC$4:$AC$1003)-7*36&lt;MIN('Transaksi'!$AC$4:$AC$1003),"",MAX('Transaksi'!$AC$4:$AC$1003)-7*36))</f>
        <v/>
      </c>
      <c r="B136" s="26" t="str">
        <f>IF($A136="","",COUNTIFS('Transaksi'!$AC$4:$AC$1003,$A136,'Transaksi'!$R$4:$R$1003,"&gt;=0")+COUNTIFS('Transaksi'!$AC$4:$AC$1003,$A136,'Transaksi'!$R$4:$R$1003,"&lt;0"))</f>
        <v/>
      </c>
      <c r="C136" s="27" t="str">
        <f>IF($A136="","",IF(B136=0,"—",COUNTIFS('Transaksi'!$AC$4:$AC$1003,$A136,'Transaksi'!$R$4:$R$1003,"&gt;0")/B136))</f>
        <v/>
      </c>
      <c r="D136" s="28" t="str">
        <f>IF($A136="","",IF(B136=0,"—",SUMIFS('Transaksi'!$R$4:$R$1003,'Transaksi'!$AC$4:$AC$1003,$A136)))</f>
        <v/>
      </c>
      <c r="E136" s="31" t="str">
        <f>IF($A136="","",IF(COUNTIFS('Transaksi'!$AC$4:$AC$1003,$A136,'Transaksi'!$S$4:$S$1003,"&gt;=0")+COUNTIFS('Transaksi'!$AC$4:$AC$1003,$A136,'Transaksi'!$S$4:$S$1003,"&lt;0")=0,"—",SUMIFS('Transaksi'!$S$4:$S$1003,'Transaksi'!$AC$4:$AC$1003,$A136)/(COUNTIFS('Transaksi'!$AC$4:$AC$1003,$A136,'Transaksi'!$S$4:$S$1003,"&gt;=0")+COUNTIFS('Transaksi'!$AC$4:$AC$1003,$A136,'Transaksi'!$S$4:$S$1003,"&lt;0"))))</f>
        <v/>
      </c>
      <c r="F136" s="26" t="str">
        <f>IF($A136="","",B136-(COUNTIFS('Transaksi'!$AC$4:$AC$1003,$A136,'Transaksi'!$V$4:$V$1003,"",'Transaksi'!$R$4:$R$1003,"&gt;=0")+COUNTIFS('Transaksi'!$AC$4:$AC$1003,$A136,'Transaksi'!$V$4:$V$1003,"",'Transaksi'!$R$4:$R$1003,"&lt;0")))</f>
        <v/>
      </c>
      <c r="G136" s="28" t="str">
        <f>IF($A136="","",IF(F136=0,"—",D136-SUMIFS('Transaksi'!$R$4:$R$1003,'Transaksi'!$AC$4:$AC$1003,$A136,'Transaksi'!$V$4:$V$1003,"")))</f>
        <v/>
      </c>
    </row>
    <row r="137">
      <c r="A137" s="34" t="str">
        <f>IF(COUNT('Transaksi'!$AC$4:$AC$1003)=0,"",IF(MAX('Transaksi'!$AC$4:$AC$1003)-7*37&lt;MIN('Transaksi'!$AC$4:$AC$1003),"",MAX('Transaksi'!$AC$4:$AC$1003)-7*37))</f>
        <v/>
      </c>
      <c r="B137" s="26" t="str">
        <f>IF($A137="","",COUNTIFS('Transaksi'!$AC$4:$AC$1003,$A137,'Transaksi'!$R$4:$R$1003,"&gt;=0")+COUNTIFS('Transaksi'!$AC$4:$AC$1003,$A137,'Transaksi'!$R$4:$R$1003,"&lt;0"))</f>
        <v/>
      </c>
      <c r="C137" s="27" t="str">
        <f>IF($A137="","",IF(B137=0,"—",COUNTIFS('Transaksi'!$AC$4:$AC$1003,$A137,'Transaksi'!$R$4:$R$1003,"&gt;0")/B137))</f>
        <v/>
      </c>
      <c r="D137" s="28" t="str">
        <f>IF($A137="","",IF(B137=0,"—",SUMIFS('Transaksi'!$R$4:$R$1003,'Transaksi'!$AC$4:$AC$1003,$A137)))</f>
        <v/>
      </c>
      <c r="E137" s="31" t="str">
        <f>IF($A137="","",IF(COUNTIFS('Transaksi'!$AC$4:$AC$1003,$A137,'Transaksi'!$S$4:$S$1003,"&gt;=0")+COUNTIFS('Transaksi'!$AC$4:$AC$1003,$A137,'Transaksi'!$S$4:$S$1003,"&lt;0")=0,"—",SUMIFS('Transaksi'!$S$4:$S$1003,'Transaksi'!$AC$4:$AC$1003,$A137)/(COUNTIFS('Transaksi'!$AC$4:$AC$1003,$A137,'Transaksi'!$S$4:$S$1003,"&gt;=0")+COUNTIFS('Transaksi'!$AC$4:$AC$1003,$A137,'Transaksi'!$S$4:$S$1003,"&lt;0"))))</f>
        <v/>
      </c>
      <c r="F137" s="26" t="str">
        <f>IF($A137="","",B137-(COUNTIFS('Transaksi'!$AC$4:$AC$1003,$A137,'Transaksi'!$V$4:$V$1003,"",'Transaksi'!$R$4:$R$1003,"&gt;=0")+COUNTIFS('Transaksi'!$AC$4:$AC$1003,$A137,'Transaksi'!$V$4:$V$1003,"",'Transaksi'!$R$4:$R$1003,"&lt;0")))</f>
        <v/>
      </c>
      <c r="G137" s="28" t="str">
        <f>IF($A137="","",IF(F137=0,"—",D137-SUMIFS('Transaksi'!$R$4:$R$1003,'Transaksi'!$AC$4:$AC$1003,$A137,'Transaksi'!$V$4:$V$1003,"")))</f>
        <v/>
      </c>
    </row>
    <row r="138">
      <c r="A138" s="34" t="str">
        <f>IF(COUNT('Transaksi'!$AC$4:$AC$1003)=0,"",IF(MAX('Transaksi'!$AC$4:$AC$1003)-7*38&lt;MIN('Transaksi'!$AC$4:$AC$1003),"",MAX('Transaksi'!$AC$4:$AC$1003)-7*38))</f>
        <v/>
      </c>
      <c r="B138" s="26" t="str">
        <f>IF($A138="","",COUNTIFS('Transaksi'!$AC$4:$AC$1003,$A138,'Transaksi'!$R$4:$R$1003,"&gt;=0")+COUNTIFS('Transaksi'!$AC$4:$AC$1003,$A138,'Transaksi'!$R$4:$R$1003,"&lt;0"))</f>
        <v/>
      </c>
      <c r="C138" s="27" t="str">
        <f>IF($A138="","",IF(B138=0,"—",COUNTIFS('Transaksi'!$AC$4:$AC$1003,$A138,'Transaksi'!$R$4:$R$1003,"&gt;0")/B138))</f>
        <v/>
      </c>
      <c r="D138" s="28" t="str">
        <f>IF($A138="","",IF(B138=0,"—",SUMIFS('Transaksi'!$R$4:$R$1003,'Transaksi'!$AC$4:$AC$1003,$A138)))</f>
        <v/>
      </c>
      <c r="E138" s="31" t="str">
        <f>IF($A138="","",IF(COUNTIFS('Transaksi'!$AC$4:$AC$1003,$A138,'Transaksi'!$S$4:$S$1003,"&gt;=0")+COUNTIFS('Transaksi'!$AC$4:$AC$1003,$A138,'Transaksi'!$S$4:$S$1003,"&lt;0")=0,"—",SUMIFS('Transaksi'!$S$4:$S$1003,'Transaksi'!$AC$4:$AC$1003,$A138)/(COUNTIFS('Transaksi'!$AC$4:$AC$1003,$A138,'Transaksi'!$S$4:$S$1003,"&gt;=0")+COUNTIFS('Transaksi'!$AC$4:$AC$1003,$A138,'Transaksi'!$S$4:$S$1003,"&lt;0"))))</f>
        <v/>
      </c>
      <c r="F138" s="26" t="str">
        <f>IF($A138="","",B138-(COUNTIFS('Transaksi'!$AC$4:$AC$1003,$A138,'Transaksi'!$V$4:$V$1003,"",'Transaksi'!$R$4:$R$1003,"&gt;=0")+COUNTIFS('Transaksi'!$AC$4:$AC$1003,$A138,'Transaksi'!$V$4:$V$1003,"",'Transaksi'!$R$4:$R$1003,"&lt;0")))</f>
        <v/>
      </c>
      <c r="G138" s="28" t="str">
        <f>IF($A138="","",IF(F138=0,"—",D138-SUMIFS('Transaksi'!$R$4:$R$1003,'Transaksi'!$AC$4:$AC$1003,$A138,'Transaksi'!$V$4:$V$1003,"")))</f>
        <v/>
      </c>
    </row>
    <row r="139">
      <c r="A139" s="34" t="str">
        <f>IF(COUNT('Transaksi'!$AC$4:$AC$1003)=0,"",IF(MAX('Transaksi'!$AC$4:$AC$1003)-7*39&lt;MIN('Transaksi'!$AC$4:$AC$1003),"",MAX('Transaksi'!$AC$4:$AC$1003)-7*39))</f>
        <v/>
      </c>
      <c r="B139" s="26" t="str">
        <f>IF($A139="","",COUNTIFS('Transaksi'!$AC$4:$AC$1003,$A139,'Transaksi'!$R$4:$R$1003,"&gt;=0")+COUNTIFS('Transaksi'!$AC$4:$AC$1003,$A139,'Transaksi'!$R$4:$R$1003,"&lt;0"))</f>
        <v/>
      </c>
      <c r="C139" s="27" t="str">
        <f>IF($A139="","",IF(B139=0,"—",COUNTIFS('Transaksi'!$AC$4:$AC$1003,$A139,'Transaksi'!$R$4:$R$1003,"&gt;0")/B139))</f>
        <v/>
      </c>
      <c r="D139" s="28" t="str">
        <f>IF($A139="","",IF(B139=0,"—",SUMIFS('Transaksi'!$R$4:$R$1003,'Transaksi'!$AC$4:$AC$1003,$A139)))</f>
        <v/>
      </c>
      <c r="E139" s="31" t="str">
        <f>IF($A139="","",IF(COUNTIFS('Transaksi'!$AC$4:$AC$1003,$A139,'Transaksi'!$S$4:$S$1003,"&gt;=0")+COUNTIFS('Transaksi'!$AC$4:$AC$1003,$A139,'Transaksi'!$S$4:$S$1003,"&lt;0")=0,"—",SUMIFS('Transaksi'!$S$4:$S$1003,'Transaksi'!$AC$4:$AC$1003,$A139)/(COUNTIFS('Transaksi'!$AC$4:$AC$1003,$A139,'Transaksi'!$S$4:$S$1003,"&gt;=0")+COUNTIFS('Transaksi'!$AC$4:$AC$1003,$A139,'Transaksi'!$S$4:$S$1003,"&lt;0"))))</f>
        <v/>
      </c>
      <c r="F139" s="26" t="str">
        <f>IF($A139="","",B139-(COUNTIFS('Transaksi'!$AC$4:$AC$1003,$A139,'Transaksi'!$V$4:$V$1003,"",'Transaksi'!$R$4:$R$1003,"&gt;=0")+COUNTIFS('Transaksi'!$AC$4:$AC$1003,$A139,'Transaksi'!$V$4:$V$1003,"",'Transaksi'!$R$4:$R$1003,"&lt;0")))</f>
        <v/>
      </c>
      <c r="G139" s="28" t="str">
        <f>IF($A139="","",IF(F139=0,"—",D139-SUMIFS('Transaksi'!$R$4:$R$1003,'Transaksi'!$AC$4:$AC$1003,$A139,'Transaksi'!$V$4:$V$1003,"")))</f>
        <v/>
      </c>
    </row>
    <row r="140">
      <c r="A140" s="34" t="str">
        <f>IF(COUNT('Transaksi'!$AC$4:$AC$1003)=0,"",IF(MAX('Transaksi'!$AC$4:$AC$1003)-7*40&lt;MIN('Transaksi'!$AC$4:$AC$1003),"",MAX('Transaksi'!$AC$4:$AC$1003)-7*40))</f>
        <v/>
      </c>
      <c r="B140" s="26" t="str">
        <f>IF($A140="","",COUNTIFS('Transaksi'!$AC$4:$AC$1003,$A140,'Transaksi'!$R$4:$R$1003,"&gt;=0")+COUNTIFS('Transaksi'!$AC$4:$AC$1003,$A140,'Transaksi'!$R$4:$R$1003,"&lt;0"))</f>
        <v/>
      </c>
      <c r="C140" s="27" t="str">
        <f>IF($A140="","",IF(B140=0,"—",COUNTIFS('Transaksi'!$AC$4:$AC$1003,$A140,'Transaksi'!$R$4:$R$1003,"&gt;0")/B140))</f>
        <v/>
      </c>
      <c r="D140" s="28" t="str">
        <f>IF($A140="","",IF(B140=0,"—",SUMIFS('Transaksi'!$R$4:$R$1003,'Transaksi'!$AC$4:$AC$1003,$A140)))</f>
        <v/>
      </c>
      <c r="E140" s="31" t="str">
        <f>IF($A140="","",IF(COUNTIFS('Transaksi'!$AC$4:$AC$1003,$A140,'Transaksi'!$S$4:$S$1003,"&gt;=0")+COUNTIFS('Transaksi'!$AC$4:$AC$1003,$A140,'Transaksi'!$S$4:$S$1003,"&lt;0")=0,"—",SUMIFS('Transaksi'!$S$4:$S$1003,'Transaksi'!$AC$4:$AC$1003,$A140)/(COUNTIFS('Transaksi'!$AC$4:$AC$1003,$A140,'Transaksi'!$S$4:$S$1003,"&gt;=0")+COUNTIFS('Transaksi'!$AC$4:$AC$1003,$A140,'Transaksi'!$S$4:$S$1003,"&lt;0"))))</f>
        <v/>
      </c>
      <c r="F140" s="26" t="str">
        <f>IF($A140="","",B140-(COUNTIFS('Transaksi'!$AC$4:$AC$1003,$A140,'Transaksi'!$V$4:$V$1003,"",'Transaksi'!$R$4:$R$1003,"&gt;=0")+COUNTIFS('Transaksi'!$AC$4:$AC$1003,$A140,'Transaksi'!$V$4:$V$1003,"",'Transaksi'!$R$4:$R$1003,"&lt;0")))</f>
        <v/>
      </c>
      <c r="G140" s="28" t="str">
        <f>IF($A140="","",IF(F140=0,"—",D140-SUMIFS('Transaksi'!$R$4:$R$1003,'Transaksi'!$AC$4:$AC$1003,$A140,'Transaksi'!$V$4:$V$1003,"")))</f>
        <v/>
      </c>
    </row>
    <row r="141">
      <c r="A141" s="34" t="str">
        <f>IF(COUNT('Transaksi'!$AC$4:$AC$1003)=0,"",IF(MAX('Transaksi'!$AC$4:$AC$1003)-7*41&lt;MIN('Transaksi'!$AC$4:$AC$1003),"",MAX('Transaksi'!$AC$4:$AC$1003)-7*41))</f>
        <v/>
      </c>
      <c r="B141" s="26" t="str">
        <f>IF($A141="","",COUNTIFS('Transaksi'!$AC$4:$AC$1003,$A141,'Transaksi'!$R$4:$R$1003,"&gt;=0")+COUNTIFS('Transaksi'!$AC$4:$AC$1003,$A141,'Transaksi'!$R$4:$R$1003,"&lt;0"))</f>
        <v/>
      </c>
      <c r="C141" s="27" t="str">
        <f>IF($A141="","",IF(B141=0,"—",COUNTIFS('Transaksi'!$AC$4:$AC$1003,$A141,'Transaksi'!$R$4:$R$1003,"&gt;0")/B141))</f>
        <v/>
      </c>
      <c r="D141" s="28" t="str">
        <f>IF($A141="","",IF(B141=0,"—",SUMIFS('Transaksi'!$R$4:$R$1003,'Transaksi'!$AC$4:$AC$1003,$A141)))</f>
        <v/>
      </c>
      <c r="E141" s="31" t="str">
        <f>IF($A141="","",IF(COUNTIFS('Transaksi'!$AC$4:$AC$1003,$A141,'Transaksi'!$S$4:$S$1003,"&gt;=0")+COUNTIFS('Transaksi'!$AC$4:$AC$1003,$A141,'Transaksi'!$S$4:$S$1003,"&lt;0")=0,"—",SUMIFS('Transaksi'!$S$4:$S$1003,'Transaksi'!$AC$4:$AC$1003,$A141)/(COUNTIFS('Transaksi'!$AC$4:$AC$1003,$A141,'Transaksi'!$S$4:$S$1003,"&gt;=0")+COUNTIFS('Transaksi'!$AC$4:$AC$1003,$A141,'Transaksi'!$S$4:$S$1003,"&lt;0"))))</f>
        <v/>
      </c>
      <c r="F141" s="26" t="str">
        <f>IF($A141="","",B141-(COUNTIFS('Transaksi'!$AC$4:$AC$1003,$A141,'Transaksi'!$V$4:$V$1003,"",'Transaksi'!$R$4:$R$1003,"&gt;=0")+COUNTIFS('Transaksi'!$AC$4:$AC$1003,$A141,'Transaksi'!$V$4:$V$1003,"",'Transaksi'!$R$4:$R$1003,"&lt;0")))</f>
        <v/>
      </c>
      <c r="G141" s="28" t="str">
        <f>IF($A141="","",IF(F141=0,"—",D141-SUMIFS('Transaksi'!$R$4:$R$1003,'Transaksi'!$AC$4:$AC$1003,$A141,'Transaksi'!$V$4:$V$1003,"")))</f>
        <v/>
      </c>
    </row>
    <row r="142">
      <c r="A142" s="34" t="str">
        <f>IF(COUNT('Transaksi'!$AC$4:$AC$1003)=0,"",IF(MAX('Transaksi'!$AC$4:$AC$1003)-7*42&lt;MIN('Transaksi'!$AC$4:$AC$1003),"",MAX('Transaksi'!$AC$4:$AC$1003)-7*42))</f>
        <v/>
      </c>
      <c r="B142" s="26" t="str">
        <f>IF($A142="","",COUNTIFS('Transaksi'!$AC$4:$AC$1003,$A142,'Transaksi'!$R$4:$R$1003,"&gt;=0")+COUNTIFS('Transaksi'!$AC$4:$AC$1003,$A142,'Transaksi'!$R$4:$R$1003,"&lt;0"))</f>
        <v/>
      </c>
      <c r="C142" s="27" t="str">
        <f>IF($A142="","",IF(B142=0,"—",COUNTIFS('Transaksi'!$AC$4:$AC$1003,$A142,'Transaksi'!$R$4:$R$1003,"&gt;0")/B142))</f>
        <v/>
      </c>
      <c r="D142" s="28" t="str">
        <f>IF($A142="","",IF(B142=0,"—",SUMIFS('Transaksi'!$R$4:$R$1003,'Transaksi'!$AC$4:$AC$1003,$A142)))</f>
        <v/>
      </c>
      <c r="E142" s="31" t="str">
        <f>IF($A142="","",IF(COUNTIFS('Transaksi'!$AC$4:$AC$1003,$A142,'Transaksi'!$S$4:$S$1003,"&gt;=0")+COUNTIFS('Transaksi'!$AC$4:$AC$1003,$A142,'Transaksi'!$S$4:$S$1003,"&lt;0")=0,"—",SUMIFS('Transaksi'!$S$4:$S$1003,'Transaksi'!$AC$4:$AC$1003,$A142)/(COUNTIFS('Transaksi'!$AC$4:$AC$1003,$A142,'Transaksi'!$S$4:$S$1003,"&gt;=0")+COUNTIFS('Transaksi'!$AC$4:$AC$1003,$A142,'Transaksi'!$S$4:$S$1003,"&lt;0"))))</f>
        <v/>
      </c>
      <c r="F142" s="26" t="str">
        <f>IF($A142="","",B142-(COUNTIFS('Transaksi'!$AC$4:$AC$1003,$A142,'Transaksi'!$V$4:$V$1003,"",'Transaksi'!$R$4:$R$1003,"&gt;=0")+COUNTIFS('Transaksi'!$AC$4:$AC$1003,$A142,'Transaksi'!$V$4:$V$1003,"",'Transaksi'!$R$4:$R$1003,"&lt;0")))</f>
        <v/>
      </c>
      <c r="G142" s="28" t="str">
        <f>IF($A142="","",IF(F142=0,"—",D142-SUMIFS('Transaksi'!$R$4:$R$1003,'Transaksi'!$AC$4:$AC$1003,$A142,'Transaksi'!$V$4:$V$1003,"")))</f>
        <v/>
      </c>
    </row>
    <row r="143">
      <c r="A143" s="34" t="str">
        <f>IF(COUNT('Transaksi'!$AC$4:$AC$1003)=0,"",IF(MAX('Transaksi'!$AC$4:$AC$1003)-7*43&lt;MIN('Transaksi'!$AC$4:$AC$1003),"",MAX('Transaksi'!$AC$4:$AC$1003)-7*43))</f>
        <v/>
      </c>
      <c r="B143" s="26" t="str">
        <f>IF($A143="","",COUNTIFS('Transaksi'!$AC$4:$AC$1003,$A143,'Transaksi'!$R$4:$R$1003,"&gt;=0")+COUNTIFS('Transaksi'!$AC$4:$AC$1003,$A143,'Transaksi'!$R$4:$R$1003,"&lt;0"))</f>
        <v/>
      </c>
      <c r="C143" s="27" t="str">
        <f>IF($A143="","",IF(B143=0,"—",COUNTIFS('Transaksi'!$AC$4:$AC$1003,$A143,'Transaksi'!$R$4:$R$1003,"&gt;0")/B143))</f>
        <v/>
      </c>
      <c r="D143" s="28" t="str">
        <f>IF($A143="","",IF(B143=0,"—",SUMIFS('Transaksi'!$R$4:$R$1003,'Transaksi'!$AC$4:$AC$1003,$A143)))</f>
        <v/>
      </c>
      <c r="E143" s="31" t="str">
        <f>IF($A143="","",IF(COUNTIFS('Transaksi'!$AC$4:$AC$1003,$A143,'Transaksi'!$S$4:$S$1003,"&gt;=0")+COUNTIFS('Transaksi'!$AC$4:$AC$1003,$A143,'Transaksi'!$S$4:$S$1003,"&lt;0")=0,"—",SUMIFS('Transaksi'!$S$4:$S$1003,'Transaksi'!$AC$4:$AC$1003,$A143)/(COUNTIFS('Transaksi'!$AC$4:$AC$1003,$A143,'Transaksi'!$S$4:$S$1003,"&gt;=0")+COUNTIFS('Transaksi'!$AC$4:$AC$1003,$A143,'Transaksi'!$S$4:$S$1003,"&lt;0"))))</f>
        <v/>
      </c>
      <c r="F143" s="26" t="str">
        <f>IF($A143="","",B143-(COUNTIFS('Transaksi'!$AC$4:$AC$1003,$A143,'Transaksi'!$V$4:$V$1003,"",'Transaksi'!$R$4:$R$1003,"&gt;=0")+COUNTIFS('Transaksi'!$AC$4:$AC$1003,$A143,'Transaksi'!$V$4:$V$1003,"",'Transaksi'!$R$4:$R$1003,"&lt;0")))</f>
        <v/>
      </c>
      <c r="G143" s="28" t="str">
        <f>IF($A143="","",IF(F143=0,"—",D143-SUMIFS('Transaksi'!$R$4:$R$1003,'Transaksi'!$AC$4:$AC$1003,$A143,'Transaksi'!$V$4:$V$1003,"")))</f>
        <v/>
      </c>
    </row>
    <row r="144">
      <c r="A144" s="34" t="str">
        <f>IF(COUNT('Transaksi'!$AC$4:$AC$1003)=0,"",IF(MAX('Transaksi'!$AC$4:$AC$1003)-7*44&lt;MIN('Transaksi'!$AC$4:$AC$1003),"",MAX('Transaksi'!$AC$4:$AC$1003)-7*44))</f>
        <v/>
      </c>
      <c r="B144" s="26" t="str">
        <f>IF($A144="","",COUNTIFS('Transaksi'!$AC$4:$AC$1003,$A144,'Transaksi'!$R$4:$R$1003,"&gt;=0")+COUNTIFS('Transaksi'!$AC$4:$AC$1003,$A144,'Transaksi'!$R$4:$R$1003,"&lt;0"))</f>
        <v/>
      </c>
      <c r="C144" s="27" t="str">
        <f>IF($A144="","",IF(B144=0,"—",COUNTIFS('Transaksi'!$AC$4:$AC$1003,$A144,'Transaksi'!$R$4:$R$1003,"&gt;0")/B144))</f>
        <v/>
      </c>
      <c r="D144" s="28" t="str">
        <f>IF($A144="","",IF(B144=0,"—",SUMIFS('Transaksi'!$R$4:$R$1003,'Transaksi'!$AC$4:$AC$1003,$A144)))</f>
        <v/>
      </c>
      <c r="E144" s="31" t="str">
        <f>IF($A144="","",IF(COUNTIFS('Transaksi'!$AC$4:$AC$1003,$A144,'Transaksi'!$S$4:$S$1003,"&gt;=0")+COUNTIFS('Transaksi'!$AC$4:$AC$1003,$A144,'Transaksi'!$S$4:$S$1003,"&lt;0")=0,"—",SUMIFS('Transaksi'!$S$4:$S$1003,'Transaksi'!$AC$4:$AC$1003,$A144)/(COUNTIFS('Transaksi'!$AC$4:$AC$1003,$A144,'Transaksi'!$S$4:$S$1003,"&gt;=0")+COUNTIFS('Transaksi'!$AC$4:$AC$1003,$A144,'Transaksi'!$S$4:$S$1003,"&lt;0"))))</f>
        <v/>
      </c>
      <c r="F144" s="26" t="str">
        <f>IF($A144="","",B144-(COUNTIFS('Transaksi'!$AC$4:$AC$1003,$A144,'Transaksi'!$V$4:$V$1003,"",'Transaksi'!$R$4:$R$1003,"&gt;=0")+COUNTIFS('Transaksi'!$AC$4:$AC$1003,$A144,'Transaksi'!$V$4:$V$1003,"",'Transaksi'!$R$4:$R$1003,"&lt;0")))</f>
        <v/>
      </c>
      <c r="G144" s="28" t="str">
        <f>IF($A144="","",IF(F144=0,"—",D144-SUMIFS('Transaksi'!$R$4:$R$1003,'Transaksi'!$AC$4:$AC$1003,$A144,'Transaksi'!$V$4:$V$1003,"")))</f>
        <v/>
      </c>
    </row>
    <row r="145">
      <c r="A145" s="34" t="str">
        <f>IF(COUNT('Transaksi'!$AC$4:$AC$1003)=0,"",IF(MAX('Transaksi'!$AC$4:$AC$1003)-7*45&lt;MIN('Transaksi'!$AC$4:$AC$1003),"",MAX('Transaksi'!$AC$4:$AC$1003)-7*45))</f>
        <v/>
      </c>
      <c r="B145" s="26" t="str">
        <f>IF($A145="","",COUNTIFS('Transaksi'!$AC$4:$AC$1003,$A145,'Transaksi'!$R$4:$R$1003,"&gt;=0")+COUNTIFS('Transaksi'!$AC$4:$AC$1003,$A145,'Transaksi'!$R$4:$R$1003,"&lt;0"))</f>
        <v/>
      </c>
      <c r="C145" s="27" t="str">
        <f>IF($A145="","",IF(B145=0,"—",COUNTIFS('Transaksi'!$AC$4:$AC$1003,$A145,'Transaksi'!$R$4:$R$1003,"&gt;0")/B145))</f>
        <v/>
      </c>
      <c r="D145" s="28" t="str">
        <f>IF($A145="","",IF(B145=0,"—",SUMIFS('Transaksi'!$R$4:$R$1003,'Transaksi'!$AC$4:$AC$1003,$A145)))</f>
        <v/>
      </c>
      <c r="E145" s="31" t="str">
        <f>IF($A145="","",IF(COUNTIFS('Transaksi'!$AC$4:$AC$1003,$A145,'Transaksi'!$S$4:$S$1003,"&gt;=0")+COUNTIFS('Transaksi'!$AC$4:$AC$1003,$A145,'Transaksi'!$S$4:$S$1003,"&lt;0")=0,"—",SUMIFS('Transaksi'!$S$4:$S$1003,'Transaksi'!$AC$4:$AC$1003,$A145)/(COUNTIFS('Transaksi'!$AC$4:$AC$1003,$A145,'Transaksi'!$S$4:$S$1003,"&gt;=0")+COUNTIFS('Transaksi'!$AC$4:$AC$1003,$A145,'Transaksi'!$S$4:$S$1003,"&lt;0"))))</f>
        <v/>
      </c>
      <c r="F145" s="26" t="str">
        <f>IF($A145="","",B145-(COUNTIFS('Transaksi'!$AC$4:$AC$1003,$A145,'Transaksi'!$V$4:$V$1003,"",'Transaksi'!$R$4:$R$1003,"&gt;=0")+COUNTIFS('Transaksi'!$AC$4:$AC$1003,$A145,'Transaksi'!$V$4:$V$1003,"",'Transaksi'!$R$4:$R$1003,"&lt;0")))</f>
        <v/>
      </c>
      <c r="G145" s="28" t="str">
        <f>IF($A145="","",IF(F145=0,"—",D145-SUMIFS('Transaksi'!$R$4:$R$1003,'Transaksi'!$AC$4:$AC$1003,$A145,'Transaksi'!$V$4:$V$1003,"")))</f>
        <v/>
      </c>
    </row>
    <row r="146">
      <c r="A146" s="34" t="str">
        <f>IF(COUNT('Transaksi'!$AC$4:$AC$1003)=0,"",IF(MAX('Transaksi'!$AC$4:$AC$1003)-7*46&lt;MIN('Transaksi'!$AC$4:$AC$1003),"",MAX('Transaksi'!$AC$4:$AC$1003)-7*46))</f>
        <v/>
      </c>
      <c r="B146" s="26" t="str">
        <f>IF($A146="","",COUNTIFS('Transaksi'!$AC$4:$AC$1003,$A146,'Transaksi'!$R$4:$R$1003,"&gt;=0")+COUNTIFS('Transaksi'!$AC$4:$AC$1003,$A146,'Transaksi'!$R$4:$R$1003,"&lt;0"))</f>
        <v/>
      </c>
      <c r="C146" s="27" t="str">
        <f>IF($A146="","",IF(B146=0,"—",COUNTIFS('Transaksi'!$AC$4:$AC$1003,$A146,'Transaksi'!$R$4:$R$1003,"&gt;0")/B146))</f>
        <v/>
      </c>
      <c r="D146" s="28" t="str">
        <f>IF($A146="","",IF(B146=0,"—",SUMIFS('Transaksi'!$R$4:$R$1003,'Transaksi'!$AC$4:$AC$1003,$A146)))</f>
        <v/>
      </c>
      <c r="E146" s="31" t="str">
        <f>IF($A146="","",IF(COUNTIFS('Transaksi'!$AC$4:$AC$1003,$A146,'Transaksi'!$S$4:$S$1003,"&gt;=0")+COUNTIFS('Transaksi'!$AC$4:$AC$1003,$A146,'Transaksi'!$S$4:$S$1003,"&lt;0")=0,"—",SUMIFS('Transaksi'!$S$4:$S$1003,'Transaksi'!$AC$4:$AC$1003,$A146)/(COUNTIFS('Transaksi'!$AC$4:$AC$1003,$A146,'Transaksi'!$S$4:$S$1003,"&gt;=0")+COUNTIFS('Transaksi'!$AC$4:$AC$1003,$A146,'Transaksi'!$S$4:$S$1003,"&lt;0"))))</f>
        <v/>
      </c>
      <c r="F146" s="26" t="str">
        <f>IF($A146="","",B146-(COUNTIFS('Transaksi'!$AC$4:$AC$1003,$A146,'Transaksi'!$V$4:$V$1003,"",'Transaksi'!$R$4:$R$1003,"&gt;=0")+COUNTIFS('Transaksi'!$AC$4:$AC$1003,$A146,'Transaksi'!$V$4:$V$1003,"",'Transaksi'!$R$4:$R$1003,"&lt;0")))</f>
        <v/>
      </c>
      <c r="G146" s="28" t="str">
        <f>IF($A146="","",IF(F146=0,"—",D146-SUMIFS('Transaksi'!$R$4:$R$1003,'Transaksi'!$AC$4:$AC$1003,$A146,'Transaksi'!$V$4:$V$1003,"")))</f>
        <v/>
      </c>
    </row>
    <row r="147">
      <c r="A147" s="34" t="str">
        <f>IF(COUNT('Transaksi'!$AC$4:$AC$1003)=0,"",IF(MAX('Transaksi'!$AC$4:$AC$1003)-7*47&lt;MIN('Transaksi'!$AC$4:$AC$1003),"",MAX('Transaksi'!$AC$4:$AC$1003)-7*47))</f>
        <v/>
      </c>
      <c r="B147" s="26" t="str">
        <f>IF($A147="","",COUNTIFS('Transaksi'!$AC$4:$AC$1003,$A147,'Transaksi'!$R$4:$R$1003,"&gt;=0")+COUNTIFS('Transaksi'!$AC$4:$AC$1003,$A147,'Transaksi'!$R$4:$R$1003,"&lt;0"))</f>
        <v/>
      </c>
      <c r="C147" s="27" t="str">
        <f>IF($A147="","",IF(B147=0,"—",COUNTIFS('Transaksi'!$AC$4:$AC$1003,$A147,'Transaksi'!$R$4:$R$1003,"&gt;0")/B147))</f>
        <v/>
      </c>
      <c r="D147" s="28" t="str">
        <f>IF($A147="","",IF(B147=0,"—",SUMIFS('Transaksi'!$R$4:$R$1003,'Transaksi'!$AC$4:$AC$1003,$A147)))</f>
        <v/>
      </c>
      <c r="E147" s="31" t="str">
        <f>IF($A147="","",IF(COUNTIFS('Transaksi'!$AC$4:$AC$1003,$A147,'Transaksi'!$S$4:$S$1003,"&gt;=0")+COUNTIFS('Transaksi'!$AC$4:$AC$1003,$A147,'Transaksi'!$S$4:$S$1003,"&lt;0")=0,"—",SUMIFS('Transaksi'!$S$4:$S$1003,'Transaksi'!$AC$4:$AC$1003,$A147)/(COUNTIFS('Transaksi'!$AC$4:$AC$1003,$A147,'Transaksi'!$S$4:$S$1003,"&gt;=0")+COUNTIFS('Transaksi'!$AC$4:$AC$1003,$A147,'Transaksi'!$S$4:$S$1003,"&lt;0"))))</f>
        <v/>
      </c>
      <c r="F147" s="26" t="str">
        <f>IF($A147="","",B147-(COUNTIFS('Transaksi'!$AC$4:$AC$1003,$A147,'Transaksi'!$V$4:$V$1003,"",'Transaksi'!$R$4:$R$1003,"&gt;=0")+COUNTIFS('Transaksi'!$AC$4:$AC$1003,$A147,'Transaksi'!$V$4:$V$1003,"",'Transaksi'!$R$4:$R$1003,"&lt;0")))</f>
        <v/>
      </c>
      <c r="G147" s="28" t="str">
        <f>IF($A147="","",IF(F147=0,"—",D147-SUMIFS('Transaksi'!$R$4:$R$1003,'Transaksi'!$AC$4:$AC$1003,$A147,'Transaksi'!$V$4:$V$1003,"")))</f>
        <v/>
      </c>
    </row>
    <row r="148">
      <c r="A148" s="34" t="str">
        <f>IF(COUNT('Transaksi'!$AC$4:$AC$1003)=0,"",IF(MAX('Transaksi'!$AC$4:$AC$1003)-7*48&lt;MIN('Transaksi'!$AC$4:$AC$1003),"",MAX('Transaksi'!$AC$4:$AC$1003)-7*48))</f>
        <v/>
      </c>
      <c r="B148" s="26" t="str">
        <f>IF($A148="","",COUNTIFS('Transaksi'!$AC$4:$AC$1003,$A148,'Transaksi'!$R$4:$R$1003,"&gt;=0")+COUNTIFS('Transaksi'!$AC$4:$AC$1003,$A148,'Transaksi'!$R$4:$R$1003,"&lt;0"))</f>
        <v/>
      </c>
      <c r="C148" s="27" t="str">
        <f>IF($A148="","",IF(B148=0,"—",COUNTIFS('Transaksi'!$AC$4:$AC$1003,$A148,'Transaksi'!$R$4:$R$1003,"&gt;0")/B148))</f>
        <v/>
      </c>
      <c r="D148" s="28" t="str">
        <f>IF($A148="","",IF(B148=0,"—",SUMIFS('Transaksi'!$R$4:$R$1003,'Transaksi'!$AC$4:$AC$1003,$A148)))</f>
        <v/>
      </c>
      <c r="E148" s="31" t="str">
        <f>IF($A148="","",IF(COUNTIFS('Transaksi'!$AC$4:$AC$1003,$A148,'Transaksi'!$S$4:$S$1003,"&gt;=0")+COUNTIFS('Transaksi'!$AC$4:$AC$1003,$A148,'Transaksi'!$S$4:$S$1003,"&lt;0")=0,"—",SUMIFS('Transaksi'!$S$4:$S$1003,'Transaksi'!$AC$4:$AC$1003,$A148)/(COUNTIFS('Transaksi'!$AC$4:$AC$1003,$A148,'Transaksi'!$S$4:$S$1003,"&gt;=0")+COUNTIFS('Transaksi'!$AC$4:$AC$1003,$A148,'Transaksi'!$S$4:$S$1003,"&lt;0"))))</f>
        <v/>
      </c>
      <c r="F148" s="26" t="str">
        <f>IF($A148="","",B148-(COUNTIFS('Transaksi'!$AC$4:$AC$1003,$A148,'Transaksi'!$V$4:$V$1003,"",'Transaksi'!$R$4:$R$1003,"&gt;=0")+COUNTIFS('Transaksi'!$AC$4:$AC$1003,$A148,'Transaksi'!$V$4:$V$1003,"",'Transaksi'!$R$4:$R$1003,"&lt;0")))</f>
        <v/>
      </c>
      <c r="G148" s="28" t="str">
        <f>IF($A148="","",IF(F148=0,"—",D148-SUMIFS('Transaksi'!$R$4:$R$1003,'Transaksi'!$AC$4:$AC$1003,$A148,'Transaksi'!$V$4:$V$1003,"")))</f>
        <v/>
      </c>
    </row>
    <row r="149">
      <c r="A149" s="34" t="str">
        <f>IF(COUNT('Transaksi'!$AC$4:$AC$1003)=0,"",IF(MAX('Transaksi'!$AC$4:$AC$1003)-7*49&lt;MIN('Transaksi'!$AC$4:$AC$1003),"",MAX('Transaksi'!$AC$4:$AC$1003)-7*49))</f>
        <v/>
      </c>
      <c r="B149" s="26" t="str">
        <f>IF($A149="","",COUNTIFS('Transaksi'!$AC$4:$AC$1003,$A149,'Transaksi'!$R$4:$R$1003,"&gt;=0")+COUNTIFS('Transaksi'!$AC$4:$AC$1003,$A149,'Transaksi'!$R$4:$R$1003,"&lt;0"))</f>
        <v/>
      </c>
      <c r="C149" s="27" t="str">
        <f>IF($A149="","",IF(B149=0,"—",COUNTIFS('Transaksi'!$AC$4:$AC$1003,$A149,'Transaksi'!$R$4:$R$1003,"&gt;0")/B149))</f>
        <v/>
      </c>
      <c r="D149" s="28" t="str">
        <f>IF($A149="","",IF(B149=0,"—",SUMIFS('Transaksi'!$R$4:$R$1003,'Transaksi'!$AC$4:$AC$1003,$A149)))</f>
        <v/>
      </c>
      <c r="E149" s="31" t="str">
        <f>IF($A149="","",IF(COUNTIFS('Transaksi'!$AC$4:$AC$1003,$A149,'Transaksi'!$S$4:$S$1003,"&gt;=0")+COUNTIFS('Transaksi'!$AC$4:$AC$1003,$A149,'Transaksi'!$S$4:$S$1003,"&lt;0")=0,"—",SUMIFS('Transaksi'!$S$4:$S$1003,'Transaksi'!$AC$4:$AC$1003,$A149)/(COUNTIFS('Transaksi'!$AC$4:$AC$1003,$A149,'Transaksi'!$S$4:$S$1003,"&gt;=0")+COUNTIFS('Transaksi'!$AC$4:$AC$1003,$A149,'Transaksi'!$S$4:$S$1003,"&lt;0"))))</f>
        <v/>
      </c>
      <c r="F149" s="26" t="str">
        <f>IF($A149="","",B149-(COUNTIFS('Transaksi'!$AC$4:$AC$1003,$A149,'Transaksi'!$V$4:$V$1003,"",'Transaksi'!$R$4:$R$1003,"&gt;=0")+COUNTIFS('Transaksi'!$AC$4:$AC$1003,$A149,'Transaksi'!$V$4:$V$1003,"",'Transaksi'!$R$4:$R$1003,"&lt;0")))</f>
        <v/>
      </c>
      <c r="G149" s="28" t="str">
        <f>IF($A149="","",IF(F149=0,"—",D149-SUMIFS('Transaksi'!$R$4:$R$1003,'Transaksi'!$AC$4:$AC$1003,$A149,'Transaksi'!$V$4:$V$1003,"")))</f>
        <v/>
      </c>
    </row>
    <row r="150">
      <c r="A150" s="34" t="str">
        <f>IF(COUNT('Transaksi'!$AC$4:$AC$1003)=0,"",IF(MAX('Transaksi'!$AC$4:$AC$1003)-7*50&lt;MIN('Transaksi'!$AC$4:$AC$1003),"",MAX('Transaksi'!$AC$4:$AC$1003)-7*50))</f>
        <v/>
      </c>
      <c r="B150" s="26" t="str">
        <f>IF($A150="","",COUNTIFS('Transaksi'!$AC$4:$AC$1003,$A150,'Transaksi'!$R$4:$R$1003,"&gt;=0")+COUNTIFS('Transaksi'!$AC$4:$AC$1003,$A150,'Transaksi'!$R$4:$R$1003,"&lt;0"))</f>
        <v/>
      </c>
      <c r="C150" s="27" t="str">
        <f>IF($A150="","",IF(B150=0,"—",COUNTIFS('Transaksi'!$AC$4:$AC$1003,$A150,'Transaksi'!$R$4:$R$1003,"&gt;0")/B150))</f>
        <v/>
      </c>
      <c r="D150" s="28" t="str">
        <f>IF($A150="","",IF(B150=0,"—",SUMIFS('Transaksi'!$R$4:$R$1003,'Transaksi'!$AC$4:$AC$1003,$A150)))</f>
        <v/>
      </c>
      <c r="E150" s="31" t="str">
        <f>IF($A150="","",IF(COUNTIFS('Transaksi'!$AC$4:$AC$1003,$A150,'Transaksi'!$S$4:$S$1003,"&gt;=0")+COUNTIFS('Transaksi'!$AC$4:$AC$1003,$A150,'Transaksi'!$S$4:$S$1003,"&lt;0")=0,"—",SUMIFS('Transaksi'!$S$4:$S$1003,'Transaksi'!$AC$4:$AC$1003,$A150)/(COUNTIFS('Transaksi'!$AC$4:$AC$1003,$A150,'Transaksi'!$S$4:$S$1003,"&gt;=0")+COUNTIFS('Transaksi'!$AC$4:$AC$1003,$A150,'Transaksi'!$S$4:$S$1003,"&lt;0"))))</f>
        <v/>
      </c>
      <c r="F150" s="26" t="str">
        <f>IF($A150="","",B150-(COUNTIFS('Transaksi'!$AC$4:$AC$1003,$A150,'Transaksi'!$V$4:$V$1003,"",'Transaksi'!$R$4:$R$1003,"&gt;=0")+COUNTIFS('Transaksi'!$AC$4:$AC$1003,$A150,'Transaksi'!$V$4:$V$1003,"",'Transaksi'!$R$4:$R$1003,"&lt;0")))</f>
        <v/>
      </c>
      <c r="G150" s="28" t="str">
        <f>IF($A150="","",IF(F150=0,"—",D150-SUMIFS('Transaksi'!$R$4:$R$1003,'Transaksi'!$AC$4:$AC$1003,$A150,'Transaksi'!$V$4:$V$1003,"")))</f>
        <v/>
      </c>
    </row>
    <row r="151">
      <c r="A151" s="34" t="str">
        <f>IF(COUNT('Transaksi'!$AC$4:$AC$1003)=0,"",IF(MAX('Transaksi'!$AC$4:$AC$1003)-7*51&lt;MIN('Transaksi'!$AC$4:$AC$1003),"",MAX('Transaksi'!$AC$4:$AC$1003)-7*51))</f>
        <v/>
      </c>
      <c r="B151" s="26" t="str">
        <f>IF($A151="","",COUNTIFS('Transaksi'!$AC$4:$AC$1003,$A151,'Transaksi'!$R$4:$R$1003,"&gt;=0")+COUNTIFS('Transaksi'!$AC$4:$AC$1003,$A151,'Transaksi'!$R$4:$R$1003,"&lt;0"))</f>
        <v/>
      </c>
      <c r="C151" s="27" t="str">
        <f>IF($A151="","",IF(B151=0,"—",COUNTIFS('Transaksi'!$AC$4:$AC$1003,$A151,'Transaksi'!$R$4:$R$1003,"&gt;0")/B151))</f>
        <v/>
      </c>
      <c r="D151" s="28" t="str">
        <f>IF($A151="","",IF(B151=0,"—",SUMIFS('Transaksi'!$R$4:$R$1003,'Transaksi'!$AC$4:$AC$1003,$A151)))</f>
        <v/>
      </c>
      <c r="E151" s="31" t="str">
        <f>IF($A151="","",IF(COUNTIFS('Transaksi'!$AC$4:$AC$1003,$A151,'Transaksi'!$S$4:$S$1003,"&gt;=0")+COUNTIFS('Transaksi'!$AC$4:$AC$1003,$A151,'Transaksi'!$S$4:$S$1003,"&lt;0")=0,"—",SUMIFS('Transaksi'!$S$4:$S$1003,'Transaksi'!$AC$4:$AC$1003,$A151)/(COUNTIFS('Transaksi'!$AC$4:$AC$1003,$A151,'Transaksi'!$S$4:$S$1003,"&gt;=0")+COUNTIFS('Transaksi'!$AC$4:$AC$1003,$A151,'Transaksi'!$S$4:$S$1003,"&lt;0"))))</f>
        <v/>
      </c>
      <c r="F151" s="26" t="str">
        <f>IF($A151="","",B151-(COUNTIFS('Transaksi'!$AC$4:$AC$1003,$A151,'Transaksi'!$V$4:$V$1003,"",'Transaksi'!$R$4:$R$1003,"&gt;=0")+COUNTIFS('Transaksi'!$AC$4:$AC$1003,$A151,'Transaksi'!$V$4:$V$1003,"",'Transaksi'!$R$4:$R$1003,"&lt;0")))</f>
        <v/>
      </c>
      <c r="G151" s="28" t="str">
        <f>IF($A151="","",IF(F151=0,"—",D151-SUMIFS('Transaksi'!$R$4:$R$1003,'Transaksi'!$AC$4:$AC$1003,$A151,'Transaksi'!$V$4:$V$1003,"")))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101</v>
      </c>
    </row>
    <row r="3">
      <c r="A3" s="4" t="s">
        <v>102</v>
      </c>
    </row>
    <row r="4">
      <c r="A4" s="35" t="s">
        <v>103</v>
      </c>
      <c r="B4" s="5" t="s">
        <v>104</v>
      </c>
    </row>
    <row r="5">
      <c r="A5" s="35" t="s">
        <v>105</v>
      </c>
      <c r="B5" s="5" t="s">
        <v>106</v>
      </c>
    </row>
    <row r="6">
      <c r="A6" s="35" t="s">
        <v>107</v>
      </c>
      <c r="B6" s="5" t="s">
        <v>108</v>
      </c>
    </row>
    <row r="7">
      <c r="A7" s="35" t="s">
        <v>109</v>
      </c>
      <c r="B7" s="5" t="s">
        <v>110</v>
      </c>
    </row>
    <row r="8">
      <c r="A8" s="35" t="s">
        <v>111</v>
      </c>
      <c r="B8" s="5" t="s">
        <v>112</v>
      </c>
    </row>
    <row r="9">
      <c r="A9" s="35" t="s">
        <v>113</v>
      </c>
      <c r="B9" s="5" t="s">
        <v>114</v>
      </c>
    </row>
    <row r="11">
      <c r="A11" s="4" t="s">
        <v>115</v>
      </c>
    </row>
    <row r="12">
      <c r="A12" s="37" t="s">
        <v>116</v>
      </c>
      <c r="B12" s="37" t="s">
        <v>117</v>
      </c>
      <c r="C12" s="37" t="s">
        <v>107</v>
      </c>
    </row>
    <row r="13">
      <c r="A13" s="35" t="s">
        <v>9</v>
      </c>
      <c r="B13" s="5" t="s">
        <v>118</v>
      </c>
      <c r="C13" s="36" t="s">
        <v>119</v>
      </c>
    </row>
    <row r="14">
      <c r="A14" s="35" t="s">
        <v>10</v>
      </c>
      <c r="B14" s="5" t="s">
        <v>120</v>
      </c>
      <c r="C14" s="36" t="s">
        <v>38</v>
      </c>
    </row>
    <row r="15">
      <c r="A15" s="35" t="s">
        <v>11</v>
      </c>
      <c r="B15" s="5" t="s">
        <v>121</v>
      </c>
      <c r="C15" s="36" t="s">
        <v>39</v>
      </c>
    </row>
    <row r="16">
      <c r="A16" s="35" t="s">
        <v>12</v>
      </c>
      <c r="B16" s="5" t="s">
        <v>122</v>
      </c>
      <c r="C16" s="36" t="s">
        <v>40</v>
      </c>
    </row>
    <row r="17">
      <c r="A17" s="35" t="s">
        <v>13</v>
      </c>
      <c r="B17" s="5" t="s">
        <v>123</v>
      </c>
      <c r="C17" s="36" t="s">
        <v>124</v>
      </c>
    </row>
    <row r="18">
      <c r="A18" s="35" t="s">
        <v>14</v>
      </c>
      <c r="B18" s="5" t="s">
        <v>125</v>
      </c>
      <c r="C18" s="36" t="s">
        <v>126</v>
      </c>
    </row>
    <row r="19">
      <c r="A19" s="35" t="s">
        <v>15</v>
      </c>
      <c r="B19" s="5" t="s">
        <v>127</v>
      </c>
      <c r="C19" s="36" t="s">
        <v>128</v>
      </c>
    </row>
    <row r="20">
      <c r="A20" s="35" t="s">
        <v>16</v>
      </c>
      <c r="B20" s="5" t="s">
        <v>129</v>
      </c>
      <c r="C20" s="36" t="s">
        <v>130</v>
      </c>
    </row>
    <row r="21">
      <c r="A21" s="35" t="s">
        <v>17</v>
      </c>
      <c r="B21" s="5" t="s">
        <v>131</v>
      </c>
      <c r="C21" s="36" t="s">
        <v>132</v>
      </c>
    </row>
    <row r="22">
      <c r="A22" s="35" t="s">
        <v>18</v>
      </c>
      <c r="B22" s="5" t="s">
        <v>133</v>
      </c>
      <c r="C22" s="36"/>
    </row>
    <row r="23">
      <c r="A23" s="35" t="s">
        <v>19</v>
      </c>
      <c r="B23" s="5" t="s">
        <v>134</v>
      </c>
      <c r="C23" s="36" t="s">
        <v>135</v>
      </c>
    </row>
    <row r="24">
      <c r="A24" s="35" t="s">
        <v>20</v>
      </c>
      <c r="B24" s="5" t="s">
        <v>136</v>
      </c>
      <c r="C24" s="36" t="s">
        <v>137</v>
      </c>
    </row>
    <row r="25">
      <c r="A25" s="35" t="s">
        <v>21</v>
      </c>
      <c r="B25" s="5" t="s">
        <v>138</v>
      </c>
      <c r="C25" s="36" t="s">
        <v>139</v>
      </c>
    </row>
    <row r="26">
      <c r="A26" s="35" t="s">
        <v>22</v>
      </c>
      <c r="B26" s="5" t="s">
        <v>140</v>
      </c>
      <c r="C26" s="36" t="s">
        <v>141</v>
      </c>
    </row>
    <row r="27">
      <c r="A27" s="35" t="s">
        <v>23</v>
      </c>
      <c r="B27" s="5" t="s">
        <v>142</v>
      </c>
      <c r="C27" s="36" t="s">
        <v>143</v>
      </c>
    </row>
    <row r="28">
      <c r="A28" s="35" t="s">
        <v>24</v>
      </c>
      <c r="B28" s="5" t="s">
        <v>144</v>
      </c>
      <c r="C28" s="36"/>
    </row>
    <row r="29">
      <c r="A29" s="35" t="s">
        <v>25</v>
      </c>
      <c r="B29" s="5" t="s">
        <v>145</v>
      </c>
      <c r="C29" s="36" t="s">
        <v>146</v>
      </c>
    </row>
    <row r="30">
      <c r="A30" s="35" t="s">
        <v>26</v>
      </c>
      <c r="B30" s="5" t="s">
        <v>147</v>
      </c>
      <c r="C30" s="36" t="s">
        <v>148</v>
      </c>
    </row>
    <row r="31">
      <c r="A31" s="35" t="s">
        <v>27</v>
      </c>
      <c r="B31" s="5" t="s">
        <v>149</v>
      </c>
      <c r="C31" s="36" t="s">
        <v>150</v>
      </c>
    </row>
    <row r="32">
      <c r="A32" s="35" t="s">
        <v>28</v>
      </c>
      <c r="B32" s="5" t="s">
        <v>151</v>
      </c>
      <c r="C32" s="36"/>
    </row>
    <row r="33">
      <c r="A33" s="35" t="s">
        <v>29</v>
      </c>
      <c r="B33" s="5" t="s">
        <v>152</v>
      </c>
      <c r="C33" s="36" t="s">
        <v>153</v>
      </c>
    </row>
    <row r="34">
      <c r="A34" s="35" t="s">
        <v>30</v>
      </c>
      <c r="B34" s="5" t="s">
        <v>154</v>
      </c>
      <c r="C34" s="36" t="s">
        <v>47</v>
      </c>
    </row>
    <row r="35">
      <c r="A35" s="35" t="s">
        <v>31</v>
      </c>
      <c r="B35" s="5" t="s">
        <v>155</v>
      </c>
      <c r="C35" s="36" t="s">
        <v>156</v>
      </c>
    </row>
    <row r="36">
      <c r="A36" s="35" t="s">
        <v>32</v>
      </c>
      <c r="B36" s="5" t="s">
        <v>157</v>
      </c>
      <c r="C36" s="36" t="s">
        <v>158</v>
      </c>
    </row>
    <row r="37">
      <c r="A37" s="35" t="s">
        <v>33</v>
      </c>
      <c r="B37" s="5" t="s">
        <v>159</v>
      </c>
      <c r="C37" s="36"/>
    </row>
    <row r="38">
      <c r="A38" s="35" t="s">
        <v>34</v>
      </c>
      <c r="B38" s="5" t="s">
        <v>160</v>
      </c>
      <c r="C38" s="36"/>
    </row>
    <row r="39">
      <c r="A39" s="35" t="s">
        <v>35</v>
      </c>
      <c r="B39" s="5" t="s">
        <v>161</v>
      </c>
      <c r="C39" s="36"/>
    </row>
    <row r="40">
      <c r="A40" s="35" t="s">
        <v>36</v>
      </c>
      <c r="B40" s="5" t="s">
        <v>162</v>
      </c>
      <c r="C40" s="36"/>
    </row>
    <row r="41">
      <c r="A41" s="35" t="s">
        <v>37</v>
      </c>
      <c r="B41" s="5" t="s">
        <v>163</v>
      </c>
      <c r="C41" s="36"/>
    </row>
    <row r="43">
      <c r="A43" s="4" t="s">
        <v>164</v>
      </c>
    </row>
    <row r="44">
      <c r="A44" s="35" t="s">
        <v>165</v>
      </c>
      <c r="B44" s="5" t="s">
        <v>166</v>
      </c>
    </row>
    <row r="45">
      <c r="A45" s="35" t="s">
        <v>167</v>
      </c>
      <c r="B45" s="5" t="s">
        <v>168</v>
      </c>
    </row>
    <row r="46">
      <c r="A46" s="35" t="s">
        <v>169</v>
      </c>
      <c r="B46" s="5" t="s">
        <v>170</v>
      </c>
    </row>
    <row r="48">
      <c r="A48" s="4" t="s">
        <v>171</v>
      </c>
    </row>
    <row r="49">
      <c r="A49" s="35" t="s">
        <v>172</v>
      </c>
      <c r="B49" s="5" t="s">
        <v>173</v>
      </c>
    </row>
    <row r="50">
      <c r="A50" s="35" t="s">
        <v>174</v>
      </c>
      <c r="B50" s="5" t="s">
        <v>175</v>
      </c>
    </row>
    <row r="51">
      <c r="A51" s="35" t="s">
        <v>176</v>
      </c>
      <c r="B51" s="5" t="s">
        <v>177</v>
      </c>
    </row>
    <row r="52">
      <c r="A52" s="35" t="s">
        <v>178</v>
      </c>
      <c r="B52" s="5" t="s">
        <v>179</v>
      </c>
    </row>
    <row r="54">
      <c r="A54" s="4" t="s">
        <v>180</v>
      </c>
    </row>
    <row r="55">
      <c r="A55" s="35" t="s">
        <v>181</v>
      </c>
      <c r="B55" s="5" t="s">
        <v>182</v>
      </c>
    </row>
    <row r="56">
      <c r="B56" s="3" t="s">
        <v>183</v>
      </c>
    </row>
    <row r="57">
      <c r="B57" s="3" t="s">
        <v>184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12</v>
      </c>
      <c r="B1" s="37" t="s">
        <v>29</v>
      </c>
      <c r="C1" s="37" t="s">
        <v>30</v>
      </c>
      <c r="D1" s="37" t="s">
        <v>31</v>
      </c>
      <c r="F1" s="2" t="s">
        <v>185</v>
      </c>
    </row>
    <row r="2">
      <c r="A2" t="s">
        <v>40</v>
      </c>
      <c r="B2" t="s">
        <v>153</v>
      </c>
      <c r="C2" t="s">
        <v>186</v>
      </c>
      <c r="D2" t="s">
        <v>156</v>
      </c>
      <c r="F2" s="2" t="s">
        <v>187</v>
      </c>
    </row>
    <row r="3">
      <c r="A3" t="s">
        <v>188</v>
      </c>
      <c r="B3" t="s">
        <v>189</v>
      </c>
      <c r="C3" t="s">
        <v>190</v>
      </c>
      <c r="D3" t="s">
        <v>191</v>
      </c>
    </row>
    <row r="4">
      <c r="A4" t="s">
        <v>192</v>
      </c>
      <c r="B4" t="s">
        <v>193</v>
      </c>
      <c r="C4" t="s">
        <v>194</v>
      </c>
      <c r="D4" t="s">
        <v>195</v>
      </c>
    </row>
    <row r="5">
      <c r="A5" t="s">
        <v>196</v>
      </c>
      <c r="B5" t="s">
        <v>197</v>
      </c>
      <c r="C5" t="s">
        <v>47</v>
      </c>
      <c r="D5" t="s">
        <v>198</v>
      </c>
    </row>
    <row r="6">
      <c r="B6" t="s">
        <v>199</v>
      </c>
      <c r="C6" t="s">
        <v>200</v>
      </c>
      <c r="D6" t="s">
        <v>201</v>
      </c>
    </row>
    <row r="7">
      <c r="B7" t="s">
        <v>202</v>
      </c>
      <c r="C7" t="s">
        <v>203</v>
      </c>
      <c r="D7" t="s">
        <v>204</v>
      </c>
    </row>
    <row r="8">
      <c r="B8" t="s">
        <v>205</v>
      </c>
      <c r="C8" t="s">
        <v>206</v>
      </c>
      <c r="D8" t="s">
        <v>207</v>
      </c>
    </row>
    <row r="9">
      <c r="C9" t="s">
        <v>208</v>
      </c>
      <c r="D9" t="s">
        <v>209</v>
      </c>
    </row>
    <row r="10">
      <c r="C10" t="s">
        <v>210</v>
      </c>
    </row>
    <row r="11">
      <c r="C11" t="s">
        <v>211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Jurnal trading — template Excel</dc:title>
  <dc:subject>Template jurnal trading gratis: risiko, R, expectancy, drawdown, dan harga kesalahan</dc:subject>
  <dc:creator>FOQUS</dc:creator>
  <cp:keywords>jurnal trading, template jurnal trading, jurnal trading excel, catatan trading, trading journal</cp:keywords>
  <dc:description>Versi terbaru: https://foqus.pro/id/template-jurnal-trading</dc:description>
  <dc:language>id</dc:language>
  <dcterms:created xsi:type="dcterms:W3CDTF">2026-10-08T00:00:00Z</dcterms:created>
  <dcterms:modified xsi:type="dcterms:W3CDTF">2026-10-08T00:00:00Z</dcterms:modified>
</cp:coreProperties>
</file>