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ट्रेड" sheetId="1" r:id="rId1"/>
    <sheet name="आँकड़े" sheetId="2" r:id="rId2"/>
    <sheet name="कैसे भरें" sheetId="3" r:id="rId3"/>
    <sheet name="सूचियाँ" sheetId="4" r:id="rId4"/>
  </sheets>
  <definedNames>
    <definedName name="_xlnm._FilterDatabase" localSheetId="0" hidden="1">'ट्रेड'!$A$3:$AC$1003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<sst xmlns="http://schemas.openxmlformats.org/spreadsheetml/2006/main" count="286" uniqueCount="214">
  <si>
    <t>ट्रेडिंग जर्नल</t>
  </si>
  <si>
    <t>पंक्ति 4–8 उदाहरण हैं, Binance पर लेखक के असली ट्रेड: इन्हें पूरा डिलीट करें। सफेद कॉलम आपके हैं, ग्रे कॉलम अपने-आप गिनते हैं। समय UTC में है। विस्तार “कैसे भरें” शीट पर।</t>
  </si>
  <si>
    <t>FOQUS का टेम्पलेट · foqus.pro/hi/trading-journal-template-hi</t>
  </si>
  <si>
    <t>ट्रेड</t>
  </si>
  <si>
    <t>एंट्री पर</t>
  </si>
  <si>
    <t>एग्जिट पर</t>
  </si>
  <si>
    <t>फॉर्मूले से</t>
  </si>
  <si>
    <t>रिव्यू</t>
  </si>
  <si>
    <t>इक्विटी कर्व और हफ्ते — फॉर्मूले से</t>
  </si>
  <si>
    <t>खुलने का समय, UTC</t>
  </si>
  <si>
    <t>सिंबल</t>
  </si>
  <si>
    <t>साइड</t>
  </si>
  <si>
    <t>एक्सचेंज</t>
  </si>
  <si>
    <t>एंट्री</t>
  </si>
  <si>
    <t>क्वांटिटी</t>
  </si>
  <si>
    <t>कॉन्ट्रैक्ट साइज</t>
  </si>
  <si>
    <t>स्टॉप</t>
  </si>
  <si>
    <t>टेक प्रॉफिट</t>
  </si>
  <si>
    <t>एंट्री पर बैलेंस, $</t>
  </si>
  <si>
    <t>बंद होने का समय, UTC</t>
  </si>
  <si>
    <t>एग्जिट</t>
  </si>
  <si>
    <t>फीस, $</t>
  </si>
  <si>
    <t>फंडिंग / स्वैप, $</t>
  </si>
  <si>
    <t>रिस्क, $</t>
  </si>
  <si>
    <t>रिस्क, बैलेंस का %</t>
  </si>
  <si>
    <t>ग्रॉस PnL, $</t>
  </si>
  <si>
    <t>नेट PnL, $</t>
  </si>
  <si>
    <t>R</t>
  </si>
  <si>
    <t>PnL, बैलेंस का %</t>
  </si>
  <si>
    <t>सेटअप</t>
  </si>
  <si>
    <t>गलती</t>
  </si>
  <si>
    <t>भावना</t>
  </si>
  <si>
    <t>आत्मविश्वास, 1–5</t>
  </si>
  <si>
    <t>टिप्पणी</t>
  </si>
  <si>
    <t>स्क्रीनशॉट</t>
  </si>
  <si>
    <t>कुल जमा, $</t>
  </si>
  <si>
    <t>ड्रॉडाउन, $</t>
  </si>
  <si>
    <t>हफ्ता</t>
  </si>
  <si>
    <t>BTRUSDT</t>
  </si>
  <si>
    <t>LONG</t>
  </si>
  <si>
    <t>Binance</t>
  </si>
  <si>
    <t>उदाहरण — यह पंक्ति डिलीट करें। लेखक का असली ट्रेड, #104। स्टॉप और टारगेट के बीच बंद हुआ, दोनों में से किसी पर नहीं।</t>
  </si>
  <si>
    <t>उदाहरण — यह पंक्ति डिलीट करें। #136: 1 घंटा 14 मिनट बाद फिर एंट्री। स्टॉप अपनी कीमत से 2.1% बुरी कीमत पर फिल हुआ — 1R से बड़ा नुकसान।</t>
  </si>
  <si>
    <t>AKEUSDT</t>
  </si>
  <si>
    <t>SHORT</t>
  </si>
  <si>
    <t>उदाहरण — यह पंक्ति डिलीट करें। #897, शॉर्ट: PnL का चिह्न उलटा होता है। कीमत लगभग स्टॉप तक पहुँची, फिर ट्रेड मुनाफे में चला गया।</t>
  </si>
  <si>
    <t>MARSCOINUSDT</t>
  </si>
  <si>
    <t>बिना स्टॉप</t>
  </si>
  <si>
    <t>उदाहरण — यह पंक्ति डिलीट करें। #1138: क्लोज के समय कोई स्टॉप नहीं, इसलिए न रिस्क है, न R।</t>
  </si>
  <si>
    <t>उदाहरण — यह पंक्ति डिलीट करें। #2011: स्टॉप अपनी कीमत से बुरी कीमत पर फिल हुआ, हालाँकि अपने पीक पर ट्रेड +2.49R में था।</t>
  </si>
  <si>
    <t>आँकड़े</t>
  </si>
  <si>
    <t>“ट्रेड” शीट से गिने गए। सिर्फ बंद ट्रेड गिने जाते हैं — जिनका एग्जिट प्राइस है। उदाहरण वाली पंक्तियाँ भी गिनी जाती हैं: अपना जर्नल शुरू करते समय उन्हें डिलीट कर दें।</t>
  </si>
  <si>
    <t>मुख्य आँकड़े</t>
  </si>
  <si>
    <t>बंद ट्रेड</t>
  </si>
  <si>
    <t>जिन ट्रेडों का एग्जिट प्राइस है। खुले ट्रेड बाहर रहते हैं।</t>
  </si>
  <si>
    <t>मुनाफे वाले</t>
  </si>
  <si>
    <t>नेट PnL शून्य से ऊपर।</t>
  </si>
  <si>
    <t>नुकसान वाले</t>
  </si>
  <si>
    <t>नेट PnL शून्य से नीचे।</t>
  </si>
  <si>
    <t>विन रेट</t>
  </si>
  <si>
    <t>मुनाफे वाले ÷ सभी बंद ट्रेड। इसे “औसत जीत ÷ औसत हार” के साथ पढ़ें।</t>
  </si>
  <si>
    <t>एंट्री और एग्जिट प्राइस पर नतीजा, फीस और फंडिंग से पहले।</t>
  </si>
  <si>
    <t>बंद ट्रेडों पर एक्सचेंज या ब्रोकर को चुकाई गई।</t>
  </si>
  <si>
    <t>फंडिंग और स्वैप, $</t>
  </si>
  <si>
    <t>पोजीशन होल्ड करने पर मिली (+) या चुकाई गई (−)।</t>
  </si>
  <si>
    <t>ग्रॉस PnL − फीस + फंडिंग। जो अकाउंट तक पहुँचा।</t>
  </si>
  <si>
    <t>औसत मुनाफे वाला ट्रेड, $</t>
  </si>
  <si>
    <t>मुनाफे वाले ट्रेड का औसत नेट PnL।</t>
  </si>
  <si>
    <t>औसत नुकसान वाला ट्रेड, $</t>
  </si>
  <si>
    <t>नुकसान वाले ट्रेड का औसत नेट PnL।</t>
  </si>
  <si>
    <t>औसत जीत ÷ औसत हार</t>
  </si>
  <si>
    <t>औसत जीत औसत हार से कितने गुना बड़ी है।</t>
  </si>
  <si>
    <t>प्रॉफिट फैक्टर</t>
  </si>
  <si>
    <t>कुल मुनाफा ÷ कुल नुकसान। 1 से ऊपर हो, तो कुल नतीजा पॉजिटिव है।</t>
  </si>
  <si>
    <t>एक्सपेक्टेंसी, $ प्रति ट्रेड</t>
  </si>
  <si>
    <t>एक ट्रेड औसतन क्या लाता है।</t>
  </si>
  <si>
    <t>एक्सपेक्टेंसी, R</t>
  </si>
  <si>
    <t>औसत R: एक ट्रेड औसतन कितने रिस्क जितना लाता है। शून्य से ऊपर हो, तो सिस्टम पैसा कमाता है।</t>
  </si>
  <si>
    <t>कुल R</t>
  </si>
  <si>
    <t>सारे R का जोड़।</t>
  </si>
  <si>
    <t>बिना स्टॉप वाले ट्रेड</t>
  </si>
  <si>
    <t>इनका R नहीं गिना जा सकता। जितने कम होंगे, आँकड़े उतने सटीक होंगे।</t>
  </si>
  <si>
    <t>अधिकतम ड्रॉडाउन, $</t>
  </si>
  <si>
    <t>कुल जमा की अपने पीक से सबसे गहरी गिरावट।</t>
  </si>
  <si>
    <t>सबसे अच्छा ट्रेड, $</t>
  </si>
  <si>
    <t>सबसे ज्यादा मुनाफे वाला ट्रेड।</t>
  </si>
  <si>
    <t>सबसे खराब ट्रेड, $</t>
  </si>
  <si>
    <t>सबसे बड़े नुकसान वाला ट्रेड।</t>
  </si>
  <si>
    <t>गलती के हिसाब से — हर एक की कीमत</t>
  </si>
  <si>
    <t>नेट, $</t>
  </si>
  <si>
    <t>औसत नेट, $</t>
  </si>
  <si>
    <t>औसत R</t>
  </si>
  <si>
    <t>कोई गलती नहीं</t>
  </si>
  <si>
    <t>सेटअप के हिसाब से</t>
  </si>
  <si>
    <t>कोई सेटअप नहीं</t>
  </si>
  <si>
    <t>भावना के हिसाब से</t>
  </si>
  <si>
    <t>दर्ज नहीं</t>
  </si>
  <si>
    <t>जो आइटम “सूचियाँ” शीट में नहीं हैं, वे इन टेबलों से बाहर रहते हैं — उन्हें वहाँ जोड़ें।</t>
  </si>
  <si>
    <t>हफ्ते के हिसाब से — नया सबसे ऊपर</t>
  </si>
  <si>
    <t>गलती वाले ट्रेड</t>
  </si>
  <si>
    <t>गलती वाले ट्रेडों का नेट, $</t>
  </si>
  <si>
    <t>यह जर्नल कैसे भरें</t>
  </si>
  <si>
    <t>बुनियादी बातें</t>
  </si>
  <si>
    <t>एक ट्रेड, एक पंक्ति</t>
  </si>
  <si>
    <t>ट्रेड उसी क्रम में डालें जिसमें वे बंद हुए: कुल जमा और ड्रॉडाउन ऊपर से नीचे गिने जाते हैं।</t>
  </si>
  <si>
    <t>सफेद और ग्रे कॉलम</t>
  </si>
  <si>
    <t>सफेद कॉलम आप भरते हैं; ग्रे कॉलम अपने-आप गिनते हैं। नंबर “$” या “USDT” के बिना टाइप करें।</t>
  </si>
  <si>
    <t>उदाहरण</t>
  </si>
  <si>
    <t>“ट्रेड” की पंक्ति 4–8 उदाहरण हैं: Binance पर लेखक के पाँच असली ट्रेड, उनके पब्लिक जर्नल app.foqus.pro/t/FOQUS से। उनका स्टॉप वही है जो क्लोज के समय लगा था: पब्लिक पेज पर विजिटर को सिर्फ वही दिखता है। इन्हें पूरा डिलीट करें: पंक्तियों के नंबर चुनें, राइट-क्लिक → डिलीट।</t>
  </si>
  <si>
    <t>UTC में समय</t>
  </si>
  <si>
    <t>इस तरह अलग-अलग एक्सचेंजों और टर्मिनलों के ट्रेड एक ही क्रम में आते हैं।</t>
  </si>
  <si>
    <t>खुले ट्रेड</t>
  </si>
  <si>
    <t>बिना एग्जिट प्राइस वाला ट्रेड खुला माना जाता है: एग्जिट आने पर वह आँकड़ों में जुड़ता है।</t>
  </si>
  <si>
    <t>आपकी अपनी सूचियाँ</t>
  </si>
  <si>
    <t>अपने सेटअप, गलतियाँ और भावनाएँ “सूचियाँ” शीट पर डालें — वे ड्रॉप-डाउन में और आँकड़ों में दिखेंगी।</t>
  </si>
  <si>
    <t>“ट्रेड” के कॉलम</t>
  </si>
  <si>
    <t>कॉलम</t>
  </si>
  <si>
    <t>क्या डालें</t>
  </si>
  <si>
    <t>UTC में एंट्री की तारीख और समय।</t>
  </si>
  <si>
    <t>28/08/2026 02:38</t>
  </si>
  <si>
    <t>इंस्ट्रूमेंट उसी नाम से, जिससे एक्सचेंज या टर्मिनल उसे लिखता है: BTCUSDT, EURUSD।</t>
  </si>
  <si>
    <t>खरीदने के लिए LONG, बेचने के लिए SHORT।</t>
  </si>
  <si>
    <t>आपने कहाँ ट्रेड किया।</t>
  </si>
  <si>
    <t>औसत एंट्री प्राइस। टुकड़ों में एंट्री ली? सभी फिल का औसत।</t>
  </si>
  <si>
    <t>0.1573143</t>
  </si>
  <si>
    <t>आपने कितना खरीदा या बेचा: कॉइन, लॉट या कॉन्ट्रैक्ट।</t>
  </si>
  <si>
    <t>193652</t>
  </si>
  <si>
    <t>एक लॉट या कॉन्ट्रैक्ट में कॉइन या यूनिट। खाली का मतलब 1: क्वांटिटी पहले से कॉइन में है। MetaTrader 5 में यह सिंबल के स्पेसिफिकेशन में “Contract size” है: Market Watch में राइट-क्लिक → Specification।</t>
  </si>
  <si>
    <t>खाली</t>
  </si>
  <si>
    <t>एंट्री के समय का स्टॉप। भले ही बाद में खिसकाया हो, पहला वाला लिखें: रिस्क और R उसी से गिने जाते हैं।</t>
  </si>
  <si>
    <t>0.14698</t>
  </si>
  <si>
    <t>एंट्री के समय का टेक प्रॉफिट। खाली रह सकता है।</t>
  </si>
  <si>
    <t>0.17796</t>
  </si>
  <si>
    <t>ट्रेड से पहले अकाउंट बैलेंस। बैलेंस के % में रिस्क और PnL के लिए चाहिए; खाली रह सकता है।</t>
  </si>
  <si>
    <t>UTC में एग्जिट की तारीख और समय।</t>
  </si>
  <si>
    <t>28/08/2026 12:42</t>
  </si>
  <si>
    <t>औसत एग्जिट प्राइस। जब तक यह खाली है, ट्रेड खुला है और आँकड़ों से बाहर रहता है।</t>
  </si>
  <si>
    <t>0.1647912</t>
  </si>
  <si>
    <t>एंट्री और एग्जिट की फीस, पॉजिटिव नंबर के रूप में। यह एक्सचेंज या टर्मिनल की ट्रेड हिस्ट्री में होती है।</t>
  </si>
  <si>
    <t>31.19</t>
  </si>
  <si>
    <t>चिह्न के साथ: मिली तो प्लस, चुकाई तो माइनस। फंडिंग वह है जो पर्पेचुअल फ्यूचर्स पर लॉन्ग और शॉर्ट एक-दूसरे को चुकाते हैं; स्वैप पोजीशन रात भर रखने की फीस है।</t>
  </si>
  <si>
    <t>−44.82</t>
  </si>
  <si>
    <t>फॉर्मूला: |एंट्री − स्टॉप| × क्वांटिटी × कॉन्ट्रैक्ट साइज। स्टॉप पर आप फीस से पहले कितना गँवाते।</t>
  </si>
  <si>
    <t>2,001.26</t>
  </si>
  <si>
    <t>फॉर्मूला: रिस्क ÷ एंट्री पर बैलेंस।</t>
  </si>
  <si>
    <t>फॉर्मूला: (एग्जिट − एंट्री) × क्वांटिटी × कॉन्ट्रैक्ट साइज, SHORT में चिह्न उलटा। फीस और फंडिंग से पहले।</t>
  </si>
  <si>
    <t>+1,447.92</t>
  </si>
  <si>
    <t>फॉर्मूला: ग्रॉस PnL − फीस + फंडिंग। जो अकाउंट तक पहुँचा।</t>
  </si>
  <si>
    <t>+1,371.91</t>
  </si>
  <si>
    <t>फॉर्मूला: नेट PnL ÷ रिस्क। आपने कितने रिस्क जितना कमाया (+) या गँवाया (−)।</t>
  </si>
  <si>
    <t>+0.69</t>
  </si>
  <si>
    <t>फॉर्मूला: नेट PnL ÷ एंट्री पर बैलेंस।</t>
  </si>
  <si>
    <t>जिस सेटअप पर आपने ट्रेड किया।</t>
  </si>
  <si>
    <t>ब्रेकआउट</t>
  </si>
  <si>
    <t>ट्रेड की मुख्य गलती। खाली का मतलब बिना गलती का ट्रेड।</t>
  </si>
  <si>
    <t>एंट्री के समय आप कैसा महसूस कर रहे थे।</t>
  </si>
  <si>
    <t>शांत</t>
  </si>
  <si>
    <t>1 — शक था, 5 — पूरा भरोसा था।</t>
  </si>
  <si>
    <t>4</t>
  </si>
  <si>
    <t>आपने एंट्री क्यों ली, क्या गलत हुआ, अलग क्या करेंगे।</t>
  </si>
  <si>
    <t>एंट्री के समय चार्ट के स्क्रीनशॉट का लिंक।</t>
  </si>
  <si>
    <t>फॉर्मूला: पहले ट्रेड से इस ट्रेड तक नेट PnL का जोड़।</t>
  </si>
  <si>
    <t>फॉर्मूला: कुल जमा अपनी सबसे अच्छी वैल्यू से कितना नीचे है।</t>
  </si>
  <si>
    <t>फॉर्मूला: बंद होने वाले हफ्ते का सोमवार। “हफ्ते के हिसाब से” टेबल इसी से बनती है।</t>
  </si>
  <si>
    <t>जब इंस्ट्रूमेंट की कीमत अलग ढंग से तय हो</t>
  </si>
  <si>
    <t>जहाँ फॉर्मूले काम करते हैं</t>
  </si>
  <si>
    <t>जब कीमत डॉलर या USDT में हो: USDT और USDC फ्यूचर्स, दूसरे नंबर पर डॉलर वाले फॉरेक्स पेयर (EURUSD), गोल्ड XAUUSD।</t>
  </si>
  <si>
    <t>जहाँ काम नहीं करते</t>
  </si>
  <si>
    <t>पेयर की दूसरी करेंसी डॉलर नहीं है (USDJPY), या फ्यूचर्स कॉइन में सेटल होता है (COIN-M)। तब फॉर्मूले डॉलर नहीं देते। फॉर्मूलों के ऊपर डॉलर में दो नंबर टाइप करें: एक्सचेंज या टर्मिनल की हिस्ट्री से नतीजा “ग्रॉस PnL” में, और स्टॉप पर रिस्क “रिस्क, $” में। USDJPY के लिए रिस्क = |एंट्री − स्टॉप| × लॉट × कॉन्ट्रैक्ट साइज ÷ USDJPY का प्राइस। डॉलर में रिस्क के बिना इन पंक्तियों के लिए R और “एक्सपेक्टेंसी, R” गलत आते हैं।</t>
  </si>
  <si>
    <t>अकाउंट USD में नहीं</t>
  </si>
  <si>
    <t>“$” वाले कॉलम अपनी अकाउंट करेंसी में पढ़ें।</t>
  </si>
  <si>
    <t>हफ्ते में एक बार</t>
  </si>
  <si>
    <t>1. हफ्ते के हिसाब से</t>
  </si>
  <si>
    <t>“आँकड़े” → “हफ्ते के हिसाब से”: हफ्ते का नेट नतीजा, विन रेट और औसत R।</t>
  </si>
  <si>
    <t>2. गलती के हिसाब से</t>
  </si>
  <si>
    <t>कौन-सी गलती दोहराई गई और उसकी कीमत क्या रही। सबसे महँगी गलती अगले हफ्ते का काम है।</t>
  </si>
  <si>
    <t>3. एक्सपेक्टेंसी, R</t>
  </si>
  <si>
    <t>शून्य से ऊपर हो, तो सिस्टम कई ट्रेडों में पैसा कमाता है।</t>
  </si>
  <si>
    <t>4. रिस्क</t>
  </si>
  <si>
    <t>“बिना स्टॉप वाले ट्रेड” और “रिस्क, बैलेंस का %”: क्या आप प्लान से ज्यादा रिस्क ले रहे हैं?</t>
  </si>
  <si>
    <t>FOQUS</t>
  </si>
  <si>
    <t>बिना टाइपिंग के जर्नल</t>
  </si>
  <si>
    <t>यह मुफ्त टेम्पलेट FOQUS का है। FOQUS यह जर्नल आपके लिए रखता है: Binance, Bybit, OKX और MetaTrader 5 ब्रोकरों के ट्रेड, फीस, फंडिंग और स्टॉप के हर बदलाव के साथ। जर्नल मुफ्त है।</t>
  </si>
  <si>
    <t>foqus.pro</t>
  </si>
  <si>
    <t>टेम्पलेट का नया वर्जन: foqus.pro/hi/trading-journal-template-hi</t>
  </si>
  <si>
    <t>गलतियाँ</t>
  </si>
  <si>
    <t>भावनाएँ</t>
  </si>
  <si>
    <t>सूचियाँ बदलें और बढ़ाएँ — हर एक में 20 तक आइटम।</t>
  </si>
  <si>
    <t>जल्दी एंट्री</t>
  </si>
  <si>
    <t>ये “ट्रेड” शीट की ड्रॉप-डाउन सूचियों में और “आँकड़े” शीट की टेबल में दिखती हैं।</t>
  </si>
  <si>
    <t>Bybit</t>
  </si>
  <si>
    <t>लेवल से बाउंस</t>
  </si>
  <si>
    <t>देर से एंट्री</t>
  </si>
  <si>
    <t>आत्मविश्वास</t>
  </si>
  <si>
    <t>OKX</t>
  </si>
  <si>
    <t>रीटेस्ट</t>
  </si>
  <si>
    <t>FOMO</t>
  </si>
  <si>
    <t>उत्साह</t>
  </si>
  <si>
    <t>MetaTrader 5</t>
  </si>
  <si>
    <t>ट्रेंड के साथ</t>
  </si>
  <si>
    <t>डर</t>
  </si>
  <si>
    <t>ट्रेंड के खिलाफ</t>
  </si>
  <si>
    <t>स्टॉप खिसकाया</t>
  </si>
  <si>
    <t>लालच</t>
  </si>
  <si>
    <t>रेंज</t>
  </si>
  <si>
    <t>नुकसान में एवरेजिंग</t>
  </si>
  <si>
    <t>ऊब</t>
  </si>
  <si>
    <t>न्यूज</t>
  </si>
  <si>
    <t>जल्दी बंद किया</t>
  </si>
  <si>
    <t>गुस्सा</t>
  </si>
  <si>
    <t>जरूरत से बड़ा साइज</t>
  </si>
  <si>
    <t>थकान</t>
  </si>
  <si>
    <t>प्लान से हटकर</t>
  </si>
  <si>
    <t>रिवेंज ट्रेड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</si>
</sst>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hi/trading-journal-template-h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hi" TargetMode="External"/><Relationship Id="rId2" Type="http://schemas.openxmlformats.org/officeDocument/2006/relationships/hyperlink" Target="https://foqus.pro/hi/trading-journal-template-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IF(OR(E4="",F4="",L4=""),"",IF(OR(C4="LONG",C4="SHORT"),(L4-E4)*F4*IF(G4="",1,G4)*IF(C4="SHORT",-1,1),"साइड नहीं"))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खुलने का समय, UTC" prompt="UTC में एंट्री की तारीख और समय, जैसे 05/10/2026 08:15। UTC हर एक्सचेंज और टर्मिनल के लिए एक ही घड़ी है।" sqref="A4:A1003" showErrorMessage="1" errorTitle="खुलने का समय, UTC" error="तारीख और समय डालें, जैसे 05/10/2026 08:15, या उस क्रम में जो आपकी स्प्रेडशीट इस्तेमाल करती है।">
      <formula1>36526</formula1>
      <formula2>73051</formula2>
    </dataValidation>
    <dataValidation allowBlank="1" showInputMessage="1" promptTitle="सिंबल" prompt="इंस्ट्रूमेंट उसी नाम से, जिससे एक्सचेंज या टर्मिनल उसे लिखता है: BTCUSDT, EURUSD।" sqref="B4:B1003"/>
    <dataValidation type="list" allowBlank="1" showInputMessage="1" promptTitle="साइड" prompt="खरीदने के लिए LONG, बेचने के लिए SHORT।" sqref="C4:C1003" showErrorMessage="1" errorTitle="साइड" error="LONG या SHORT चुनें।">
      <formula1>"LONG,SHORT"</formula1>
    </dataValidation>
    <dataValidation type="list" errorStyle="information" allowBlank="1" showInputMessage="1" promptTitle="एक्सचेंज" prompt="आपने कहाँ ट्रेड किया। सूची “सूचियाँ” शीट पर बदलें।" sqref="D4:D1003" showErrorMessage="1" errorTitle="एक्सचेंज" error="यह सूची में नहीं है। इसे रखने के लिए OK पर क्लिक करें, और “सूचियाँ” शीट में जोड़ दें, ताकि यह आँकड़ों में भी गिना जाए।">
      <formula1>'सूचियाँ'!$A$2:$A$21</formula1>
    </dataValidation>
    <dataValidation type="decimal" errorStyle="warning" operator="greaterThanOrEqual" allowBlank="1" showInputMessage="1" promptTitle="एंट्री" prompt="औसत एंट्री प्राइस। टुकड़ों में एंट्री ली? सभी फिल का औसत।" sqref="E4:E1003" showErrorMessage="1" errorTitle="एंट्री" error="नंबर डालें। अगर शीट 62140.5 न ले, तो 62140,5 टाइप करें — या उल्टा, जैसा आपकी शीट इस्तेमाल करती हो।">
      <formula1>0</formula1>
    </dataValidation>
    <dataValidation type="decimal" errorStyle="warning" operator="greaterThan" allowBlank="1" showInputMessage="1" promptTitle="क्वांटिटी" prompt="आपने कितना खरीदा या बेचा: कॉइन (0.3 BTC), लॉट (0.5) या कॉन्ट्रैक्ट।" sqref="F4:F1003" showErrorMessage="1" errorTitle="क्वांटिटी" error="नंबर डालें। अगर शीट 62140.5 न ले, तो 62140,5 टाइप करें — या उल्टा, जैसा आपकी शीट इस्तेमाल करती हो।">
      <formula1>0</formula1>
    </dataValidation>
    <dataValidation type="decimal" errorStyle="warning" operator="greaterThan" allowBlank="1" showInputMessage="1" promptTitle="कॉन्ट्रैक्ट साइज" prompt="एक लॉट या कॉन्ट्रैक्ट में कॉइन या यूनिट। खाली का मतलब 1: क्वांटिटी पहले से कॉइन में है। MetaTrader 5: सिंबल के स्पेसिफिकेशन में “Contract size”।" sqref="G4:G1003" showErrorMessage="1" errorTitle="कॉन्ट्रैक्ट साइज" error="नंबर डालें। अगर शीट 62140.5 न ले, तो 62140,5 टाइप करें — या उल्टा, जैसा आपकी शीट इस्तेमाल करती हो।">
      <formula1>0</formula1>
    </dataValidation>
    <dataValidation type="decimal" errorStyle="warning" operator="greaterThanOrEqual" allowBlank="1" showInputMessage="1" promptTitle="स्टॉप" prompt="एंट्री के समय का स्टॉप। बाद में खिसकाया? फिर भी पहला वाला लिखें: रिस्क और R उसी से गिने जाते हैं।" sqref="H4:H1003" showErrorMessage="1" errorTitle="स्टॉप" error="नंबर डालें। अगर शीट 62140.5 न ले, तो 62140,5 टाइप करें — या उल्टा, जैसा आपकी शीट इस्तेमाल करती हो।">
      <formula1>0</formula1>
    </dataValidation>
    <dataValidation type="decimal" errorStyle="warning" operator="greaterThanOrEqual" allowBlank="1" showInputMessage="1" promptTitle="टेक प्रॉफिट" prompt="एंट्री के समय का टेक प्रॉफिट। खाली रह सकता है।" sqref="I4:I1003" showErrorMessage="1" errorTitle="टेक प्रॉफिट" error="नंबर डालें। अगर शीट 62140.5 न ले, तो 62140,5 टाइप करें — या उल्टा, जैसा आपकी शीट इस्तेमाल करती हो।">
      <formula1>0</formula1>
    </dataValidation>
    <dataValidation type="decimal" errorStyle="warning" operator="greaterThanOrEqual" allowBlank="1" showInputMessage="1" promptTitle="एंट्री पर बैलेंस, $" prompt="ट्रेड से पहले अकाउंट बैलेंस। बैलेंस के % में रिस्क और PnL के लिए चाहिए। खाली रह सकता है।" sqref="J4:J1003" showErrorMessage="1" errorTitle="एंट्री पर बैलेंस, $" error="नंबर डालें। अगर शीट 62140.5 न ले, तो 62140,5 टाइप करें — या उल्टा, जैसा आपकी शीट इस्तेमाल करती हो।">
      <formula1>0</formula1>
    </dataValidation>
    <dataValidation type="decimal" errorStyle="warning" operator="between" allowBlank="1" showInputMessage="1" promptTitle="बंद होने का समय, UTC" prompt="UTC में एग्जिट की तारीख और समय। इसी से ट्रेड “आँकड़े” शीट पर अपने हफ्ते में जाता है।" sqref="K4:K1003" showErrorMessage="1" errorTitle="बंद होने का समय, UTC" error="तारीख और समय डालें, जैसे 05/10/2026 08:15, या उस क्रम में जो आपकी स्प्रेडशीट इस्तेमाल करती है।">
      <formula1>36526</formula1>
      <formula2>73051</formula2>
    </dataValidation>
    <dataValidation type="decimal" errorStyle="warning" operator="greaterThanOrEqual" allowBlank="1" showInputMessage="1" promptTitle="एग्जिट" prompt="औसत एग्जिट प्राइस। जब तक यह खाली है, ट्रेड खुला है और आँकड़ों से बाहर रहता है।" sqref="L4:L1003" showErrorMessage="1" errorTitle="एग्जिट" error="नंबर डालें। अगर शीट 62140.5 न ले, तो 62140,5 टाइप करें — या उल्टा, जैसा आपकी शीट इस्तेमाल करती हो।">
      <formula1>0</formula1>
    </dataValidation>
    <dataValidation type="decimal" errorStyle="warning" operator="between" allowBlank="1" showInputMessage="1" promptTitle="फीस, $" prompt="एंट्री और एग्जिट की फीस, पॉजिटिव नंबर के रूप में। यह एक्सचेंज या टर्मिनल की ट्रेड हिस्ट्री में होती है।" sqref="M4:M1003" showErrorMessage="1" errorTitle="फीस, $" error="नंबर डालें। अगर शीट 62140.5 न ले, तो 62140,5 टाइप करें — या उल्टा, जैसा आपकी शीट इस्तेमाल करती हो।">
      <formula1>-1000000000</formula1>
      <formula2>1000000000</formula2>
    </dataValidation>
    <dataValidation type="decimal" errorStyle="warning" operator="between" allowBlank="1" showInputMessage="1" promptTitle="फंडिंग / स्वैप, $" prompt="चिह्न के साथ: मिली तो प्लस, चुकाई तो माइनस। फंडिंग वह है जो पर्पेचुअल फ्यूचर्स पर लॉन्ग और शॉर्ट एक-दूसरे को चुकाते हैं; स्वैप पोजीशन रात भर रखने की फीस है।" sqref="N4:N1003" showErrorMessage="1" errorTitle="फंडिंग / स्वैप, $" error="नंबर डालें। अगर शीट 62140.5 न ले, तो 62140,5 टाइप करें — या उल्टा, जैसा आपकी शीट इस्तेमाल करती हो।">
      <formula1>-1000000000</formula1>
      <formula2>1000000000</formula2>
    </dataValidation>
    <dataValidation allowBlank="1" showInputMessage="1" promptTitle="रिस्क, $" prompt="फॉर्मूला: |एंट्री − स्टॉप| × क्वांटिटी × कॉन्ट्रैक्ट साइज। स्टॉप पर आप फीस से पहले कितना गँवाते।" sqref="O4:O1003"/>
    <dataValidation allowBlank="1" showInputMessage="1" promptTitle="रिस्क, बैलेंस का %" prompt="फॉर्मूला: रिस्क ÷ एंट्री पर बैलेंस।" sqref="P4:P1003"/>
    <dataValidation allowBlank="1" showInputMessage="1" promptTitle="ग्रॉस PnL, $" prompt="फॉर्मूला: (एग्जिट − एंट्री) × क्वांटिटी × कॉन्ट्रैक्ट साइज, SHORT में चिह्न उलटा। फीस और फंडिंग से पहले।" sqref="Q4:Q1003"/>
    <dataValidation allowBlank="1" showInputMessage="1" promptTitle="नेट PnL, $" prompt="फॉर्मूला: ग्रॉस PnL − फीस + फंडिंग। जो अकाउंट तक पहुँचा।" sqref="R4:R1003"/>
    <dataValidation allowBlank="1" showInputMessage="1" promptTitle="R" prompt="फॉर्मूला: नेट PnL ÷ रिस्क। +2 — आपने दो रिस्क जितना कमाया, −1 — एक रिस्क जितना गँवाया।" sqref="S4:S1003"/>
    <dataValidation allowBlank="1" showInputMessage="1" promptTitle="PnL, बैलेंस का %" prompt="फॉर्मूला: नेट PnL ÷ एंट्री पर बैलेंस।" sqref="T4:T1003"/>
    <dataValidation type="list" errorStyle="information" allowBlank="1" showInputMessage="1" promptTitle="सेटअप" prompt="जिस सेटअप पर आपने ट्रेड किया। सूची “सूचियाँ” शीट पर बदलें।" sqref="U4:U1003" showErrorMessage="1" errorTitle="सेटअप" error="यह सूची में नहीं है। इसे रखने के लिए OK पर क्लिक करें, और “सूचियाँ” शीट में जोड़ दें, ताकि यह आँकड़ों में भी गिना जाए।">
      <formula1>'सूचियाँ'!$B$2:$B$21</formula1>
    </dataValidation>
    <dataValidation type="list" errorStyle="information" allowBlank="1" showInputMessage="1" promptTitle="गलती" prompt="ट्रेड की मुख्य गलती। खाली का मतलब बिना गलती का ट्रेड।" sqref="V4:V1003" showErrorMessage="1" errorTitle="गलती" error="यह सूची में नहीं है। इसे रखने के लिए OK पर क्लिक करें, और “सूचियाँ” शीट में जोड़ दें, ताकि यह आँकड़ों में भी गिना जाए।">
      <formula1>'सूचियाँ'!$C$2:$C$21</formula1>
    </dataValidation>
    <dataValidation type="list" errorStyle="information" allowBlank="1" showInputMessage="1" promptTitle="भावना" prompt="एंट्री के समय आप कैसा महसूस कर रहे थे।" sqref="W4:W1003" showErrorMessage="1" errorTitle="भावना" error="यह सूची में नहीं है। इसे रखने के लिए OK पर क्लिक करें, और “सूचियाँ” शीट में जोड़ दें, ताकि यह आँकड़ों में भी गिना जाए।">
      <formula1>'सूचियाँ'!$D$2:$D$21</formula1>
    </dataValidation>
    <dataValidation type="whole" operator="between" allowBlank="1" showInputMessage="1" promptTitle="आत्मविश्वास, 1–5" prompt="आप कितने पक्के थे: 1 — शक था, 5 — पूरा भरोसा था।" sqref="X4:X1003" showErrorMessage="1" errorTitle="आत्मविश्वास, 1–5" error="1 से 5 तक की पूरी संख्या।">
      <formula1>1</formula1>
      <formula2>5</formula2>
    </dataValidation>
    <dataValidation allowBlank="1" showInputMessage="1" promptTitle="टिप्पणी" prompt="आपने एंट्री क्यों ली, क्या गलत हुआ, अलग क्या करेंगे।" sqref="Y4:Y1003"/>
    <dataValidation allowBlank="1" showInputMessage="1" promptTitle="स्क्रीनशॉट" prompt="चार्ट के स्क्रीनशॉट का लिंक।" sqref="Z4:Z1003"/>
    <dataValidation allowBlank="1" showInputMessage="1" promptTitle="कुल जमा, $" prompt="फॉर्मूला: पहले ट्रेड से इस ट्रेड तक नेट PnL का जोड़।" sqref="AA4:AA1003"/>
    <dataValidation allowBlank="1" showInputMessage="1" promptTitle="ड्रॉडाउन, $" prompt="फॉर्मूला: कुल जमा अपनी सबसे अच्छी वैल्यू से कितना नीचे है।" sqref="AB4:AB1003"/>
    <dataValidation allowBlank="1" showInputMessage="1" promptTitle="हफ्ता" prompt="फॉर्मूला: उस हफ्ते का सोमवार जिसमें ट्रेड बंद हुआ (खुला ट्रेड: जिस हफ्ते वह खुला)।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COUNT('ट्रेड'!$R$4:$R$1003)</f>
        <v>5</v>
      </c>
      <c r="C5" s="32" t="s">
        <v>54</v>
      </c>
    </row>
    <row r="6">
      <c r="A6" t="s">
        <v>55</v>
      </c>
      <c r="B6" s="26">
        <f>COUNTIF('ट्रेड'!$R$4:$R$1003,"&gt;0")</f>
        <v>3</v>
      </c>
      <c r="C6" s="32" t="s">
        <v>56</v>
      </c>
    </row>
    <row r="7">
      <c r="A7" t="s">
        <v>57</v>
      </c>
      <c r="B7" s="26">
        <f>COUNTIF('ट्रेड'!$R$4:$R$1003,"&lt;0")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SUM('ट्रेड'!$Q$4:$Q$1003)</f>
        <v>3518.786326799991</v>
      </c>
      <c r="C9" s="32" t="s">
        <v>61</v>
      </c>
    </row>
    <row r="10">
      <c r="A10" t="s">
        <v>21</v>
      </c>
      <c r="B10" s="29">
        <f>SUMIFS('ट्रेड'!$M$4:$M$1003,'ट्रेड'!$Q$4:$Q$1003,"&gt;=0")+SUMIFS('ट्रेड'!$M$4:$M$1003,'ट्रेड'!$Q$4:$Q$1003,"&lt;0")</f>
        <v>256.28000000000003</v>
      </c>
      <c r="C10" s="32" t="s">
        <v>62</v>
      </c>
    </row>
    <row r="11">
      <c r="A11" t="s">
        <v>63</v>
      </c>
      <c r="B11" s="28">
        <f>SUMIFS('ट्रेड'!$N$4:$N$1003,'ट्रेड'!$Q$4:$Q$1003,"&gt;=0")+SUMIFS('ट्रेड'!$N$4:$N$1003,'ट्रेड'!$Q$4:$Q$1003,"&lt;0")</f>
        <v>-95.37</v>
      </c>
      <c r="C11" s="32" t="s">
        <v>64</v>
      </c>
    </row>
    <row r="12">
      <c r="A12" t="s">
        <v>26</v>
      </c>
      <c r="B12" s="28">
        <f>SUM('ट्रेड'!$R$4:$R$1003)</f>
        <v>3167.1363267999905</v>
      </c>
      <c r="C12" s="32" t="s">
        <v>65</v>
      </c>
    </row>
    <row r="13">
      <c r="A13" t="s">
        <v>66</v>
      </c>
      <c r="B13" s="28">
        <f>IF(B6=0,"—",SUMIF('ट्रेड'!$R$4:$R$1003,"&gt;0")/B6)</f>
        <v>2832.253957999998</v>
      </c>
      <c r="C13" s="32" t="s">
        <v>67</v>
      </c>
    </row>
    <row r="14">
      <c r="A14" t="s">
        <v>68</v>
      </c>
      <c r="B14" s="28">
        <f>IF(B7=0,"—",SUMIF('ट्रेड'!$R$4:$R$1003,"&lt;0")/B7)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IF(B7=0,"—",SUMIF('ट्रेड'!$R$4:$R$1003,"&gt;0")/-SUMIF('ट्रेड'!$R$4:$R$1003,"&lt;0"))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IF(COUNT('ट्रेड'!$S$4:$S$1003)=0,"—",AVERAGE('ट्रेड'!$S$4:$S$1003))</f>
        <v>-0.2727532638703214</v>
      </c>
      <c r="C18" s="32" t="s">
        <v>77</v>
      </c>
    </row>
    <row r="19">
      <c r="A19" t="s">
        <v>78</v>
      </c>
      <c r="B19" s="31">
        <f>SUM('ट्रेड'!$S$4:$S$1003)</f>
        <v>-1.0910130554812856</v>
      </c>
      <c r="C19" s="32" t="s">
        <v>79</v>
      </c>
    </row>
    <row r="20">
      <c r="A20" t="s">
        <v>80</v>
      </c>
      <c r="B20" s="26">
        <f>B5-COUNT('ट्रेड'!$S$4:$S$1003)</f>
        <v>1</v>
      </c>
      <c r="C20" s="32" t="s">
        <v>81</v>
      </c>
    </row>
    <row r="21">
      <c r="A21" t="s">
        <v>82</v>
      </c>
      <c r="B21" s="28">
        <f>MIN('ट्रेड'!$AB$4:$AB$1003)</f>
        <v>-3517.8621270000026</v>
      </c>
      <c r="C21" s="32" t="s">
        <v>83</v>
      </c>
    </row>
    <row r="22">
      <c r="A22" t="s">
        <v>84</v>
      </c>
      <c r="B22" s="28">
        <f>IF(B5=0,"—",MAX('ट्रेड'!$R$4:$R$1003))</f>
        <v>4148.967548799996</v>
      </c>
      <c r="C22" s="32" t="s">
        <v>85</v>
      </c>
    </row>
    <row r="23">
      <c r="A23" t="s">
        <v>86</v>
      </c>
      <c r="B23" s="28">
        <f>IF(B5=0,"—",MIN('ट्रेड'!$R$4:$R$1003))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3</v>
      </c>
      <c r="C26" s="33" t="s">
        <v>59</v>
      </c>
      <c r="D26" s="33" t="s">
        <v>89</v>
      </c>
      <c r="E26" s="33" t="s">
        <v>90</v>
      </c>
      <c r="F26" s="33" t="s">
        <v>91</v>
      </c>
    </row>
    <row r="27">
      <c r="A27" t="s">
        <v>92</v>
      </c>
      <c r="B27" s="26">
        <f>COUNTIFS('ट्रेड'!$V$4:$V$1003,"",'ट्रेड'!$R$4:$R$1003,"&gt;=0")+COUNTIFS('ट्रेड'!$V$4:$V$1003,"",'ट्रेड'!$R$4:$R$1003,"&lt;0")</f>
        <v>4</v>
      </c>
      <c r="C27" s="27">
        <f>IF(B27=0,"—",COUNTIFS('ट्रेड'!$V$4:$V$1003,"",'ट्रेड'!$R$4:$R$1003,"&gt;0")/B27)</f>
        <v>0.5</v>
      </c>
      <c r="D27" s="28">
        <f>IF(B27=0,"—",SUMIFS('ट्रेड'!$R$4:$R$1003,'ट्रेड'!$V$4:$V$1003,""))</f>
        <v>-981.831222000005</v>
      </c>
      <c r="E27" s="28">
        <f>IF(B27=0,"—",D27/B27)</f>
        <v>-245.45780550000126</v>
      </c>
      <c r="F27" s="31">
        <f>IF(COUNTIFS('ट्रेड'!$V$4:$V$1003,"",'ट्रेड'!$S$4:$S$1003,"&gt;=0")+COUNTIFS('ट्रेड'!$V$4:$V$1003,"",'ट्रेड'!$S$4:$S$1003,"&lt;0")=0,"—",SUMIFS('ट्रेड'!$S$4:$S$1003,'ट्रेड'!$V$4:$V$1003,"")/(COUNTIFS('ट्रेड'!$V$4:$V$1003,"",'ट्रेड'!$S$4:$S$1003,"&gt;=0")+COUNTIFS('ट्रेड'!$V$4:$V$1003,"",'ट्रेड'!$S$4:$S$1003,"&lt;0")))</f>
        <v>-0.2727532638703214</v>
      </c>
    </row>
    <row r="28">
      <c r="A28" t="str">
        <f>IF('सूचियाँ'!$C$2="","",'सूचियाँ'!$C$2)</f>
        <v>जल्दी एंट्री</v>
      </c>
      <c r="B28" s="26">
        <f>IF($A28="","",COUNTIFS('ट्रेड'!$V$4:$V$1003,$A28,'ट्रेड'!$R$4:$R$1003,"&gt;=0")+COUNTIFS('ट्रेड'!$V$4:$V$1003,$A28,'ट्रेड'!$R$4:$R$1003,"&lt;0"))</f>
        <v>0</v>
      </c>
      <c r="C28" s="27" t="str">
        <f>IF($A28="","",IF(B28=0,"—",COUNTIFS('ट्रेड'!$V$4:$V$1003,$A28,'ट्रेड'!$R$4:$R$1003,"&gt;0")/B28))</f>
        <v>—</v>
      </c>
      <c r="D28" s="28" t="str">
        <f>IF($A28="","",IF(B28=0,"—",SUMIFS('ट्रेड'!$R$4:$R$1003,'ट्रेड'!$V$4:$V$1003,$A28)))</f>
        <v>—</v>
      </c>
      <c r="E28" s="28" t="str">
        <f>IF($A28="","",IF(B28=0,"—",D28/B28))</f>
        <v>—</v>
      </c>
      <c r="F28" s="31" t="str">
        <f>IF($A28="","",IF(COUNTIFS('ट्रेड'!$V$4:$V$1003,$A28,'ट्रेड'!$S$4:$S$1003,"&gt;=0")+COUNTIFS('ट्रेड'!$V$4:$V$1003,$A28,'ट्रेड'!$S$4:$S$1003,"&lt;0")=0,"—",SUMIFS('ट्रेड'!$S$4:$S$1003,'ट्रेड'!$V$4:$V$1003,$A28)/(COUNTIFS('ट्रेड'!$V$4:$V$1003,$A28,'ट्रेड'!$S$4:$S$1003,"&gt;=0")+COUNTIFS('ट्रेड'!$V$4:$V$1003,$A28,'ट्रेड'!$S$4:$S$1003,"&lt;0"))))</f>
        <v>—</v>
      </c>
    </row>
    <row r="29">
      <c r="A29" t="str">
        <f>IF('सूचियाँ'!$C$3="","",'सूचियाँ'!$C$3)</f>
        <v>देर से एंट्री</v>
      </c>
      <c r="B29" s="26">
        <f>IF($A29="","",COUNTIFS('ट्रेड'!$V$4:$V$1003,$A29,'ट्रेड'!$R$4:$R$1003,"&gt;=0")+COUNTIFS('ट्रेड'!$V$4:$V$1003,$A29,'ट्रेड'!$R$4:$R$1003,"&lt;0"))</f>
        <v>0</v>
      </c>
      <c r="C29" s="27" t="str">
        <f>IF($A29="","",IF(B29=0,"—",COUNTIFS('ट्रेड'!$V$4:$V$1003,$A29,'ट्रेड'!$R$4:$R$1003,"&gt;0")/B29))</f>
        <v>—</v>
      </c>
      <c r="D29" s="28" t="str">
        <f>IF($A29="","",IF(B29=0,"—",SUMIFS('ट्रेड'!$R$4:$R$1003,'ट्रेड'!$V$4:$V$1003,$A29)))</f>
        <v>—</v>
      </c>
      <c r="E29" s="28" t="str">
        <f>IF($A29="","",IF(B29=0,"—",D29/B29))</f>
        <v>—</v>
      </c>
      <c r="F29" s="31" t="str">
        <f>IF($A29="","",IF(COUNTIFS('ट्रेड'!$V$4:$V$1003,$A29,'ट्रेड'!$S$4:$S$1003,"&gt;=0")+COUNTIFS('ट्रेड'!$V$4:$V$1003,$A29,'ट्रेड'!$S$4:$S$1003,"&lt;0")=0,"—",SUMIFS('ट्रेड'!$S$4:$S$1003,'ट्रेड'!$V$4:$V$1003,$A29)/(COUNTIFS('ट्रेड'!$V$4:$V$1003,$A29,'ट्रेड'!$S$4:$S$1003,"&gt;=0")+COUNTIFS('ट्रेड'!$V$4:$V$1003,$A29,'ट्रेड'!$S$4:$S$1003,"&lt;0"))))</f>
        <v>—</v>
      </c>
    </row>
    <row r="30">
      <c r="A30" t="str">
        <f>IF('सूचियाँ'!$C$4="","",'सूचियाँ'!$C$4)</f>
        <v>FOMO</v>
      </c>
      <c r="B30" s="26">
        <f>IF($A30="","",COUNTIFS('ट्रेड'!$V$4:$V$1003,$A30,'ट्रेड'!$R$4:$R$1003,"&gt;=0")+COUNTIFS('ट्रेड'!$V$4:$V$1003,$A30,'ट्रेड'!$R$4:$R$1003,"&lt;0"))</f>
        <v>0</v>
      </c>
      <c r="C30" s="27" t="str">
        <f>IF($A30="","",IF(B30=0,"—",COUNTIFS('ट्रेड'!$V$4:$V$1003,$A30,'ट्रेड'!$R$4:$R$1003,"&gt;0")/B30))</f>
        <v>—</v>
      </c>
      <c r="D30" s="28" t="str">
        <f>IF($A30="","",IF(B30=0,"—",SUMIFS('ट्रेड'!$R$4:$R$1003,'ट्रेड'!$V$4:$V$1003,$A30)))</f>
        <v>—</v>
      </c>
      <c r="E30" s="28" t="str">
        <f>IF($A30="","",IF(B30=0,"—",D30/B30))</f>
        <v>—</v>
      </c>
      <c r="F30" s="31" t="str">
        <f>IF($A30="","",IF(COUNTIFS('ट्रेड'!$V$4:$V$1003,$A30,'ट्रेड'!$S$4:$S$1003,"&gt;=0")+COUNTIFS('ट्रेड'!$V$4:$V$1003,$A30,'ट्रेड'!$S$4:$S$1003,"&lt;0")=0,"—",SUMIFS('ट्रेड'!$S$4:$S$1003,'ट्रेड'!$V$4:$V$1003,$A30)/(COUNTIFS('ट्रेड'!$V$4:$V$1003,$A30,'ट्रेड'!$S$4:$S$1003,"&gt;=0")+COUNTIFS('ट्रेड'!$V$4:$V$1003,$A30,'ट्रेड'!$S$4:$S$1003,"&lt;0"))))</f>
        <v>—</v>
      </c>
    </row>
    <row r="31">
      <c r="A31" t="str">
        <f>IF('सूचियाँ'!$C$5="","",'सूचियाँ'!$C$5)</f>
        <v>बिना स्टॉप</v>
      </c>
      <c r="B31" s="26">
        <f>IF($A31="","",COUNTIFS('ट्रेड'!$V$4:$V$1003,$A31,'ट्रेड'!$R$4:$R$1003,"&gt;=0")+COUNTIFS('ट्रेड'!$V$4:$V$1003,$A31,'ट्रेड'!$R$4:$R$1003,"&lt;0"))</f>
        <v>1</v>
      </c>
      <c r="C31" s="27">
        <f>IF($A31="","",IF(B31=0,"—",COUNTIFS('ट्रेड'!$V$4:$V$1003,$A31,'ट्रेड'!$R$4:$R$1003,"&gt;0")/B31))</f>
        <v>1</v>
      </c>
      <c r="D31" s="28">
        <f>IF($A31="","",IF(B31=0,"—",SUMIFS('ट्रेड'!$R$4:$R$1003,'ट्रेड'!$V$4:$V$1003,$A31)))</f>
        <v>4148.967548799996</v>
      </c>
      <c r="E31" s="28">
        <f>IF($A31="","",IF(B31=0,"—",D31/B31))</f>
        <v>4148.967548799996</v>
      </c>
      <c r="F31" s="31" t="str">
        <f>IF($A31="","",IF(COUNTIFS('ट्रेड'!$V$4:$V$1003,$A31,'ट्रेड'!$S$4:$S$1003,"&gt;=0")+COUNTIFS('ट्रेड'!$V$4:$V$1003,$A31,'ट्रेड'!$S$4:$S$1003,"&lt;0")=0,"—",SUMIFS('ट्रेड'!$S$4:$S$1003,'ट्रेड'!$V$4:$V$1003,$A31)/(COUNTIFS('ट्रेड'!$V$4:$V$1003,$A31,'ट्रेड'!$S$4:$S$1003,"&gt;=0")+COUNTIFS('ट्रेड'!$V$4:$V$1003,$A31,'ट्रेड'!$S$4:$S$1003,"&lt;0"))))</f>
        <v>—</v>
      </c>
    </row>
    <row r="32">
      <c r="A32" t="str">
        <f>IF('सूचियाँ'!$C$6="","",'सूचियाँ'!$C$6)</f>
        <v>स्टॉप खिसकाया</v>
      </c>
      <c r="B32" s="26">
        <f>IF($A32="","",COUNTIFS('ट्रेड'!$V$4:$V$1003,$A32,'ट्रेड'!$R$4:$R$1003,"&gt;=0")+COUNTIFS('ट्रेड'!$V$4:$V$1003,$A32,'ट्रेड'!$R$4:$R$1003,"&lt;0"))</f>
        <v>0</v>
      </c>
      <c r="C32" s="27" t="str">
        <f>IF($A32="","",IF(B32=0,"—",COUNTIFS('ट्रेड'!$V$4:$V$1003,$A32,'ट्रेड'!$R$4:$R$1003,"&gt;0")/B32))</f>
        <v>—</v>
      </c>
      <c r="D32" s="28" t="str">
        <f>IF($A32="","",IF(B32=0,"—",SUMIFS('ट्रेड'!$R$4:$R$1003,'ट्रेड'!$V$4:$V$1003,$A32)))</f>
        <v>—</v>
      </c>
      <c r="E32" s="28" t="str">
        <f>IF($A32="","",IF(B32=0,"—",D32/B32))</f>
        <v>—</v>
      </c>
      <c r="F32" s="31" t="str">
        <f>IF($A32="","",IF(COUNTIFS('ट्रेड'!$V$4:$V$1003,$A32,'ट्रेड'!$S$4:$S$1003,"&gt;=0")+COUNTIFS('ट्रेड'!$V$4:$V$1003,$A32,'ट्रेड'!$S$4:$S$1003,"&lt;0")=0,"—",SUMIFS('ट्रेड'!$S$4:$S$1003,'ट्रेड'!$V$4:$V$1003,$A32)/(COUNTIFS('ट्रेड'!$V$4:$V$1003,$A32,'ट्रेड'!$S$4:$S$1003,"&gt;=0")+COUNTIFS('ट्रेड'!$V$4:$V$1003,$A32,'ट्रेड'!$S$4:$S$1003,"&lt;0"))))</f>
        <v>—</v>
      </c>
    </row>
    <row r="33">
      <c r="A33" t="str">
        <f>IF('सूचियाँ'!$C$7="","",'सूचियाँ'!$C$7)</f>
        <v>नुकसान में एवरेजिंग</v>
      </c>
      <c r="B33" s="26">
        <f>IF($A33="","",COUNTIFS('ट्रेड'!$V$4:$V$1003,$A33,'ट्रेड'!$R$4:$R$1003,"&gt;=0")+COUNTIFS('ट्रेड'!$V$4:$V$1003,$A33,'ट्रेड'!$R$4:$R$1003,"&lt;0"))</f>
        <v>0</v>
      </c>
      <c r="C33" s="27" t="str">
        <f>IF($A33="","",IF(B33=0,"—",COUNTIFS('ट्रेड'!$V$4:$V$1003,$A33,'ट्रेड'!$R$4:$R$1003,"&gt;0")/B33))</f>
        <v>—</v>
      </c>
      <c r="D33" s="28" t="str">
        <f>IF($A33="","",IF(B33=0,"—",SUMIFS('ट्रेड'!$R$4:$R$1003,'ट्रेड'!$V$4:$V$1003,$A33)))</f>
        <v>—</v>
      </c>
      <c r="E33" s="28" t="str">
        <f>IF($A33="","",IF(B33=0,"—",D33/B33))</f>
        <v>—</v>
      </c>
      <c r="F33" s="31" t="str">
        <f>IF($A33="","",IF(COUNTIFS('ट्रेड'!$V$4:$V$1003,$A33,'ट्रेड'!$S$4:$S$1003,"&gt;=0")+COUNTIFS('ट्रेड'!$V$4:$V$1003,$A33,'ट्रेड'!$S$4:$S$1003,"&lt;0")=0,"—",SUMIFS('ट्रेड'!$S$4:$S$1003,'ट्रेड'!$V$4:$V$1003,$A33)/(COUNTIFS('ट्रेड'!$V$4:$V$1003,$A33,'ट्रेड'!$S$4:$S$1003,"&gt;=0")+COUNTIFS('ट्रेड'!$V$4:$V$1003,$A33,'ट्रेड'!$S$4:$S$1003,"&lt;0"))))</f>
        <v>—</v>
      </c>
    </row>
    <row r="34">
      <c r="A34" t="str">
        <f>IF('सूचियाँ'!$C$8="","",'सूचियाँ'!$C$8)</f>
        <v>जल्दी बंद किया</v>
      </c>
      <c r="B34" s="26">
        <f>IF($A34="","",COUNTIFS('ट्रेड'!$V$4:$V$1003,$A34,'ट्रेड'!$R$4:$R$1003,"&gt;=0")+COUNTIFS('ट्रेड'!$V$4:$V$1003,$A34,'ट्रेड'!$R$4:$R$1003,"&lt;0"))</f>
        <v>0</v>
      </c>
      <c r="C34" s="27" t="str">
        <f>IF($A34="","",IF(B34=0,"—",COUNTIFS('ट्रेड'!$V$4:$V$1003,$A34,'ट्रेड'!$R$4:$R$1003,"&gt;0")/B34))</f>
        <v>—</v>
      </c>
      <c r="D34" s="28" t="str">
        <f>IF($A34="","",IF(B34=0,"—",SUMIFS('ट्रेड'!$R$4:$R$1003,'ट्रेड'!$V$4:$V$1003,$A34)))</f>
        <v>—</v>
      </c>
      <c r="E34" s="28" t="str">
        <f>IF($A34="","",IF(B34=0,"—",D34/B34))</f>
        <v>—</v>
      </c>
      <c r="F34" s="31" t="str">
        <f>IF($A34="","",IF(COUNTIFS('ट्रेड'!$V$4:$V$1003,$A34,'ट्रेड'!$S$4:$S$1003,"&gt;=0")+COUNTIFS('ट्रेड'!$V$4:$V$1003,$A34,'ट्रेड'!$S$4:$S$1003,"&lt;0")=0,"—",SUMIFS('ट्रेड'!$S$4:$S$1003,'ट्रेड'!$V$4:$V$1003,$A34)/(COUNTIFS('ट्रेड'!$V$4:$V$1003,$A34,'ट्रेड'!$S$4:$S$1003,"&gt;=0")+COUNTIFS('ट्रेड'!$V$4:$V$1003,$A34,'ट्रेड'!$S$4:$S$1003,"&lt;0"))))</f>
        <v>—</v>
      </c>
    </row>
    <row r="35">
      <c r="A35" t="str">
        <f>IF('सूचियाँ'!$C$9="","",'सूचियाँ'!$C$9)</f>
        <v>जरूरत से बड़ा साइज</v>
      </c>
      <c r="B35" s="26">
        <f>IF($A35="","",COUNTIFS('ट्रेड'!$V$4:$V$1003,$A35,'ट्रेड'!$R$4:$R$1003,"&gt;=0")+COUNTIFS('ट्रेड'!$V$4:$V$1003,$A35,'ट्रेड'!$R$4:$R$1003,"&lt;0"))</f>
        <v>0</v>
      </c>
      <c r="C35" s="27" t="str">
        <f>IF($A35="","",IF(B35=0,"—",COUNTIFS('ट्रेड'!$V$4:$V$1003,$A35,'ट्रेड'!$R$4:$R$1003,"&gt;0")/B35))</f>
        <v>—</v>
      </c>
      <c r="D35" s="28" t="str">
        <f>IF($A35="","",IF(B35=0,"—",SUMIFS('ट्रेड'!$R$4:$R$1003,'ट्रेड'!$V$4:$V$1003,$A35)))</f>
        <v>—</v>
      </c>
      <c r="E35" s="28" t="str">
        <f>IF($A35="","",IF(B35=0,"—",D35/B35))</f>
        <v>—</v>
      </c>
      <c r="F35" s="31" t="str">
        <f>IF($A35="","",IF(COUNTIFS('ट्रेड'!$V$4:$V$1003,$A35,'ट्रेड'!$S$4:$S$1003,"&gt;=0")+COUNTIFS('ट्रेड'!$V$4:$V$1003,$A35,'ट्रेड'!$S$4:$S$1003,"&lt;0")=0,"—",SUMIFS('ट्रेड'!$S$4:$S$1003,'ट्रेड'!$V$4:$V$1003,$A35)/(COUNTIFS('ट्रेड'!$V$4:$V$1003,$A35,'ट्रेड'!$S$4:$S$1003,"&gt;=0")+COUNTIFS('ट्रेड'!$V$4:$V$1003,$A35,'ट्रेड'!$S$4:$S$1003,"&lt;0"))))</f>
        <v>—</v>
      </c>
    </row>
    <row r="36">
      <c r="A36" t="str">
        <f>IF('सूचियाँ'!$C$10="","",'सूचियाँ'!$C$10)</f>
        <v>प्लान से हटकर</v>
      </c>
      <c r="B36" s="26">
        <f>IF($A36="","",COUNTIFS('ट्रेड'!$V$4:$V$1003,$A36,'ट्रेड'!$R$4:$R$1003,"&gt;=0")+COUNTIFS('ट्रेड'!$V$4:$V$1003,$A36,'ट्रेड'!$R$4:$R$1003,"&lt;0"))</f>
        <v>0</v>
      </c>
      <c r="C36" s="27" t="str">
        <f>IF($A36="","",IF(B36=0,"—",COUNTIFS('ट्रेड'!$V$4:$V$1003,$A36,'ट्रेड'!$R$4:$R$1003,"&gt;0")/B36))</f>
        <v>—</v>
      </c>
      <c r="D36" s="28" t="str">
        <f>IF($A36="","",IF(B36=0,"—",SUMIFS('ट्रेड'!$R$4:$R$1003,'ट्रेड'!$V$4:$V$1003,$A36)))</f>
        <v>—</v>
      </c>
      <c r="E36" s="28" t="str">
        <f>IF($A36="","",IF(B36=0,"—",D36/B36))</f>
        <v>—</v>
      </c>
      <c r="F36" s="31" t="str">
        <f>IF($A36="","",IF(COUNTIFS('ट्रेड'!$V$4:$V$1003,$A36,'ट्रेड'!$S$4:$S$1003,"&gt;=0")+COUNTIFS('ट्रेड'!$V$4:$V$1003,$A36,'ट्रेड'!$S$4:$S$1003,"&lt;0")=0,"—",SUMIFS('ट्रेड'!$S$4:$S$1003,'ट्रेड'!$V$4:$V$1003,$A36)/(COUNTIFS('ट्रेड'!$V$4:$V$1003,$A36,'ट्रेड'!$S$4:$S$1003,"&gt;=0")+COUNTIFS('ट्रेड'!$V$4:$V$1003,$A36,'ट्रेड'!$S$4:$S$1003,"&lt;0"))))</f>
        <v>—</v>
      </c>
    </row>
    <row r="37">
      <c r="A37" t="str">
        <f>IF('सूचियाँ'!$C$11="","",'सूचियाँ'!$C$11)</f>
        <v>रिवेंज ट्रेड</v>
      </c>
      <c r="B37" s="26">
        <f>IF($A37="","",COUNTIFS('ट्रेड'!$V$4:$V$1003,$A37,'ट्रेड'!$R$4:$R$1003,"&gt;=0")+COUNTIFS('ट्रेड'!$V$4:$V$1003,$A37,'ट्रेड'!$R$4:$R$1003,"&lt;0"))</f>
        <v>0</v>
      </c>
      <c r="C37" s="27" t="str">
        <f>IF($A37="","",IF(B37=0,"—",COUNTIFS('ट्रेड'!$V$4:$V$1003,$A37,'ट्रेड'!$R$4:$R$1003,"&gt;0")/B37))</f>
        <v>—</v>
      </c>
      <c r="D37" s="28" t="str">
        <f>IF($A37="","",IF(B37=0,"—",SUMIFS('ट्रेड'!$R$4:$R$1003,'ट्रेड'!$V$4:$V$1003,$A37)))</f>
        <v>—</v>
      </c>
      <c r="E37" s="28" t="str">
        <f>IF($A37="","",IF(B37=0,"—",D37/B37))</f>
        <v>—</v>
      </c>
      <c r="F37" s="31" t="str">
        <f>IF($A37="","",IF(COUNTIFS('ट्रेड'!$V$4:$V$1003,$A37,'ट्रेड'!$S$4:$S$1003,"&gt;=0")+COUNTIFS('ट्रेड'!$V$4:$V$1003,$A37,'ट्रेड'!$S$4:$S$1003,"&lt;0")=0,"—",SUMIFS('ट्रेड'!$S$4:$S$1003,'ट्रेड'!$V$4:$V$1003,$A37)/(COUNTIFS('ट्रेड'!$V$4:$V$1003,$A37,'ट्रेड'!$S$4:$S$1003,"&gt;=0")+COUNTIFS('ट्रेड'!$V$4:$V$1003,$A37,'ट्रेड'!$S$4:$S$1003,"&lt;0"))))</f>
        <v>—</v>
      </c>
    </row>
    <row r="38">
      <c r="A38" t="str">
        <f>IF('सूचियाँ'!$C$12="","",'सूचियाँ'!$C$12)</f>
        <v/>
      </c>
      <c r="B38" s="26" t="str">
        <f>IF($A38="","",COUNTIFS('ट्रेड'!$V$4:$V$1003,$A38,'ट्रेड'!$R$4:$R$1003,"&gt;=0")+COUNTIFS('ट्रेड'!$V$4:$V$1003,$A38,'ट्रेड'!$R$4:$R$1003,"&lt;0"))</f>
        <v/>
      </c>
      <c r="C38" s="27" t="str">
        <f>IF($A38="","",IF(B38=0,"—",COUNTIFS('ट्रेड'!$V$4:$V$1003,$A38,'ट्रेड'!$R$4:$R$1003,"&gt;0")/B38))</f>
        <v/>
      </c>
      <c r="D38" s="28" t="str">
        <f>IF($A38="","",IF(B38=0,"—",SUMIFS('ट्रेड'!$R$4:$R$1003,'ट्रेड'!$V$4:$V$1003,$A38)))</f>
        <v/>
      </c>
      <c r="E38" s="28" t="str">
        <f>IF($A38="","",IF(B38=0,"—",D38/B38))</f>
        <v/>
      </c>
      <c r="F38" s="31" t="str">
        <f>IF($A38="","",IF(COUNTIFS('ट्रेड'!$V$4:$V$1003,$A38,'ट्रेड'!$S$4:$S$1003,"&gt;=0")+COUNTIFS('ट्रेड'!$V$4:$V$1003,$A38,'ट्रेड'!$S$4:$S$1003,"&lt;0")=0,"—",SUMIFS('ट्रेड'!$S$4:$S$1003,'ट्रेड'!$V$4:$V$1003,$A38)/(COUNTIFS('ट्रेड'!$V$4:$V$1003,$A38,'ट्रेड'!$S$4:$S$1003,"&gt;=0")+COUNTIFS('ट्रेड'!$V$4:$V$1003,$A38,'ट्रेड'!$S$4:$S$1003,"&lt;0"))))</f>
        <v/>
      </c>
    </row>
    <row r="39">
      <c r="A39" t="str">
        <f>IF('सूचियाँ'!$C$13="","",'सूचियाँ'!$C$13)</f>
        <v/>
      </c>
      <c r="B39" s="26" t="str">
        <f>IF($A39="","",COUNTIFS('ट्रेड'!$V$4:$V$1003,$A39,'ट्रेड'!$R$4:$R$1003,"&gt;=0")+COUNTIFS('ट्रेड'!$V$4:$V$1003,$A39,'ट्रेड'!$R$4:$R$1003,"&lt;0"))</f>
        <v/>
      </c>
      <c r="C39" s="27" t="str">
        <f>IF($A39="","",IF(B39=0,"—",COUNTIFS('ट्रेड'!$V$4:$V$1003,$A39,'ट्रेड'!$R$4:$R$1003,"&gt;0")/B39))</f>
        <v/>
      </c>
      <c r="D39" s="28" t="str">
        <f>IF($A39="","",IF(B39=0,"—",SUMIFS('ट्रेड'!$R$4:$R$1003,'ट्रेड'!$V$4:$V$1003,$A39)))</f>
        <v/>
      </c>
      <c r="E39" s="28" t="str">
        <f>IF($A39="","",IF(B39=0,"—",D39/B39))</f>
        <v/>
      </c>
      <c r="F39" s="31" t="str">
        <f>IF($A39="","",IF(COUNTIFS('ट्रेड'!$V$4:$V$1003,$A39,'ट्रेड'!$S$4:$S$1003,"&gt;=0")+COUNTIFS('ट्रेड'!$V$4:$V$1003,$A39,'ट्रेड'!$S$4:$S$1003,"&lt;0")=0,"—",SUMIFS('ट्रेड'!$S$4:$S$1003,'ट्रेड'!$V$4:$V$1003,$A39)/(COUNTIFS('ट्रेड'!$V$4:$V$1003,$A39,'ट्रेड'!$S$4:$S$1003,"&gt;=0")+COUNTIFS('ट्रेड'!$V$4:$V$1003,$A39,'ट्रेड'!$S$4:$S$1003,"&lt;0"))))</f>
        <v/>
      </c>
    </row>
    <row r="40">
      <c r="A40" t="str">
        <f>IF('सूचियाँ'!$C$14="","",'सूचियाँ'!$C$14)</f>
        <v/>
      </c>
      <c r="B40" s="26" t="str">
        <f>IF($A40="","",COUNTIFS('ट्रेड'!$V$4:$V$1003,$A40,'ट्रेड'!$R$4:$R$1003,"&gt;=0")+COUNTIFS('ट्रेड'!$V$4:$V$1003,$A40,'ट्रेड'!$R$4:$R$1003,"&lt;0"))</f>
        <v/>
      </c>
      <c r="C40" s="27" t="str">
        <f>IF($A40="","",IF(B40=0,"—",COUNTIFS('ट्रेड'!$V$4:$V$1003,$A40,'ट्रेड'!$R$4:$R$1003,"&gt;0")/B40))</f>
        <v/>
      </c>
      <c r="D40" s="28" t="str">
        <f>IF($A40="","",IF(B40=0,"—",SUMIFS('ट्रेड'!$R$4:$R$1003,'ट्रेड'!$V$4:$V$1003,$A40)))</f>
        <v/>
      </c>
      <c r="E40" s="28" t="str">
        <f>IF($A40="","",IF(B40=0,"—",D40/B40))</f>
        <v/>
      </c>
      <c r="F40" s="31" t="str">
        <f>IF($A40="","",IF(COUNTIFS('ट्रेड'!$V$4:$V$1003,$A40,'ट्रेड'!$S$4:$S$1003,"&gt;=0")+COUNTIFS('ट्रेड'!$V$4:$V$1003,$A40,'ट्रेड'!$S$4:$S$1003,"&lt;0")=0,"—",SUMIFS('ट्रेड'!$S$4:$S$1003,'ट्रेड'!$V$4:$V$1003,$A40)/(COUNTIFS('ट्रेड'!$V$4:$V$1003,$A40,'ट्रेड'!$S$4:$S$1003,"&gt;=0")+COUNTIFS('ट्रेड'!$V$4:$V$1003,$A40,'ट्रेड'!$S$4:$S$1003,"&lt;0"))))</f>
        <v/>
      </c>
    </row>
    <row r="41">
      <c r="A41" t="str">
        <f>IF('सूचियाँ'!$C$15="","",'सूचियाँ'!$C$15)</f>
        <v/>
      </c>
      <c r="B41" s="26" t="str">
        <f>IF($A41="","",COUNTIFS('ट्रेड'!$V$4:$V$1003,$A41,'ट्रेड'!$R$4:$R$1003,"&gt;=0")+COUNTIFS('ट्रेड'!$V$4:$V$1003,$A41,'ट्रेड'!$R$4:$R$1003,"&lt;0"))</f>
        <v/>
      </c>
      <c r="C41" s="27" t="str">
        <f>IF($A41="","",IF(B41=0,"—",COUNTIFS('ट्रेड'!$V$4:$V$1003,$A41,'ट्रेड'!$R$4:$R$1003,"&gt;0")/B41))</f>
        <v/>
      </c>
      <c r="D41" s="28" t="str">
        <f>IF($A41="","",IF(B41=0,"—",SUMIFS('ट्रेड'!$R$4:$R$1003,'ट्रेड'!$V$4:$V$1003,$A41)))</f>
        <v/>
      </c>
      <c r="E41" s="28" t="str">
        <f>IF($A41="","",IF(B41=0,"—",D41/B41))</f>
        <v/>
      </c>
      <c r="F41" s="31" t="str">
        <f>IF($A41="","",IF(COUNTIFS('ट्रेड'!$V$4:$V$1003,$A41,'ट्रेड'!$S$4:$S$1003,"&gt;=0")+COUNTIFS('ट्रेड'!$V$4:$V$1003,$A41,'ट्रेड'!$S$4:$S$1003,"&lt;0")=0,"—",SUMIFS('ट्रेड'!$S$4:$S$1003,'ट्रेड'!$V$4:$V$1003,$A41)/(COUNTIFS('ट्रेड'!$V$4:$V$1003,$A41,'ट्रेड'!$S$4:$S$1003,"&gt;=0")+COUNTIFS('ट्रेड'!$V$4:$V$1003,$A41,'ट्रेड'!$S$4:$S$1003,"&lt;0"))))</f>
        <v/>
      </c>
    </row>
    <row r="42">
      <c r="A42" t="str">
        <f>IF('सूचियाँ'!$C$16="","",'सूचियाँ'!$C$16)</f>
        <v/>
      </c>
      <c r="B42" s="26" t="str">
        <f>IF($A42="","",COUNTIFS('ट्रेड'!$V$4:$V$1003,$A42,'ट्रेड'!$R$4:$R$1003,"&gt;=0")+COUNTIFS('ट्रेड'!$V$4:$V$1003,$A42,'ट्रेड'!$R$4:$R$1003,"&lt;0"))</f>
        <v/>
      </c>
      <c r="C42" s="27" t="str">
        <f>IF($A42="","",IF(B42=0,"—",COUNTIFS('ट्रेड'!$V$4:$V$1003,$A42,'ट्रेड'!$R$4:$R$1003,"&gt;0")/B42))</f>
        <v/>
      </c>
      <c r="D42" s="28" t="str">
        <f>IF($A42="","",IF(B42=0,"—",SUMIFS('ट्रेड'!$R$4:$R$1003,'ट्रेड'!$V$4:$V$1003,$A42)))</f>
        <v/>
      </c>
      <c r="E42" s="28" t="str">
        <f>IF($A42="","",IF(B42=0,"—",D42/B42))</f>
        <v/>
      </c>
      <c r="F42" s="31" t="str">
        <f>IF($A42="","",IF(COUNTIFS('ट्रेड'!$V$4:$V$1003,$A42,'ट्रेड'!$S$4:$S$1003,"&gt;=0")+COUNTIFS('ट्रेड'!$V$4:$V$1003,$A42,'ट्रेड'!$S$4:$S$1003,"&lt;0")=0,"—",SUMIFS('ट्रेड'!$S$4:$S$1003,'ट्रेड'!$V$4:$V$1003,$A42)/(COUNTIFS('ट्रेड'!$V$4:$V$1003,$A42,'ट्रेड'!$S$4:$S$1003,"&gt;=0")+COUNTIFS('ट्रेड'!$V$4:$V$1003,$A42,'ट्रेड'!$S$4:$S$1003,"&lt;0"))))</f>
        <v/>
      </c>
    </row>
    <row r="43">
      <c r="A43" t="str">
        <f>IF('सूचियाँ'!$C$17="","",'सूचियाँ'!$C$17)</f>
        <v/>
      </c>
      <c r="B43" s="26" t="str">
        <f>IF($A43="","",COUNTIFS('ट्रेड'!$V$4:$V$1003,$A43,'ट्रेड'!$R$4:$R$1003,"&gt;=0")+COUNTIFS('ट्रेड'!$V$4:$V$1003,$A43,'ट्रेड'!$R$4:$R$1003,"&lt;0"))</f>
        <v/>
      </c>
      <c r="C43" s="27" t="str">
        <f>IF($A43="","",IF(B43=0,"—",COUNTIFS('ट्रेड'!$V$4:$V$1003,$A43,'ट्रेड'!$R$4:$R$1003,"&gt;0")/B43))</f>
        <v/>
      </c>
      <c r="D43" s="28" t="str">
        <f>IF($A43="","",IF(B43=0,"—",SUMIFS('ट्रेड'!$R$4:$R$1003,'ट्रेड'!$V$4:$V$1003,$A43)))</f>
        <v/>
      </c>
      <c r="E43" s="28" t="str">
        <f>IF($A43="","",IF(B43=0,"—",D43/B43))</f>
        <v/>
      </c>
      <c r="F43" s="31" t="str">
        <f>IF($A43="","",IF(COUNTIFS('ट्रेड'!$V$4:$V$1003,$A43,'ट्रेड'!$S$4:$S$1003,"&gt;=0")+COUNTIFS('ट्रेड'!$V$4:$V$1003,$A43,'ट्रेड'!$S$4:$S$1003,"&lt;0")=0,"—",SUMIFS('ट्रेड'!$S$4:$S$1003,'ट्रेड'!$V$4:$V$1003,$A43)/(COUNTIFS('ट्रेड'!$V$4:$V$1003,$A43,'ट्रेड'!$S$4:$S$1003,"&gt;=0")+COUNTIFS('ट्रेड'!$V$4:$V$1003,$A43,'ट्रेड'!$S$4:$S$1003,"&lt;0"))))</f>
        <v/>
      </c>
    </row>
    <row r="44">
      <c r="A44" t="str">
        <f>IF('सूचियाँ'!$C$18="","",'सूचियाँ'!$C$18)</f>
        <v/>
      </c>
      <c r="B44" s="26" t="str">
        <f>IF($A44="","",COUNTIFS('ट्रेड'!$V$4:$V$1003,$A44,'ट्रेड'!$R$4:$R$1003,"&gt;=0")+COUNTIFS('ट्रेड'!$V$4:$V$1003,$A44,'ट्रेड'!$R$4:$R$1003,"&lt;0"))</f>
        <v/>
      </c>
      <c r="C44" s="27" t="str">
        <f>IF($A44="","",IF(B44=0,"—",COUNTIFS('ट्रेड'!$V$4:$V$1003,$A44,'ट्रेड'!$R$4:$R$1003,"&gt;0")/B44))</f>
        <v/>
      </c>
      <c r="D44" s="28" t="str">
        <f>IF($A44="","",IF(B44=0,"—",SUMIFS('ट्रेड'!$R$4:$R$1003,'ट्रेड'!$V$4:$V$1003,$A44)))</f>
        <v/>
      </c>
      <c r="E44" s="28" t="str">
        <f>IF($A44="","",IF(B44=0,"—",D44/B44))</f>
        <v/>
      </c>
      <c r="F44" s="31" t="str">
        <f>IF($A44="","",IF(COUNTIFS('ट्रेड'!$V$4:$V$1003,$A44,'ट्रेड'!$S$4:$S$1003,"&gt;=0")+COUNTIFS('ट्रेड'!$V$4:$V$1003,$A44,'ट्रेड'!$S$4:$S$1003,"&lt;0")=0,"—",SUMIFS('ट्रेड'!$S$4:$S$1003,'ट्रेड'!$V$4:$V$1003,$A44)/(COUNTIFS('ट्रेड'!$V$4:$V$1003,$A44,'ट्रेड'!$S$4:$S$1003,"&gt;=0")+COUNTIFS('ट्रेड'!$V$4:$V$1003,$A44,'ट्रेड'!$S$4:$S$1003,"&lt;0"))))</f>
        <v/>
      </c>
    </row>
    <row r="45">
      <c r="A45" t="str">
        <f>IF('सूचियाँ'!$C$19="","",'सूचियाँ'!$C$19)</f>
        <v/>
      </c>
      <c r="B45" s="26" t="str">
        <f>IF($A45="","",COUNTIFS('ट्रेड'!$V$4:$V$1003,$A45,'ट्रेड'!$R$4:$R$1003,"&gt;=0")+COUNTIFS('ट्रेड'!$V$4:$V$1003,$A45,'ट्रेड'!$R$4:$R$1003,"&lt;0"))</f>
        <v/>
      </c>
      <c r="C45" s="27" t="str">
        <f>IF($A45="","",IF(B45=0,"—",COUNTIFS('ट्रेड'!$V$4:$V$1003,$A45,'ट्रेड'!$R$4:$R$1003,"&gt;0")/B45))</f>
        <v/>
      </c>
      <c r="D45" s="28" t="str">
        <f>IF($A45="","",IF(B45=0,"—",SUMIFS('ट्रेड'!$R$4:$R$1003,'ट्रेड'!$V$4:$V$1003,$A45)))</f>
        <v/>
      </c>
      <c r="E45" s="28" t="str">
        <f>IF($A45="","",IF(B45=0,"—",D45/B45))</f>
        <v/>
      </c>
      <c r="F45" s="31" t="str">
        <f>IF($A45="","",IF(COUNTIFS('ट्रेड'!$V$4:$V$1003,$A45,'ट्रेड'!$S$4:$S$1003,"&gt;=0")+COUNTIFS('ट्रेड'!$V$4:$V$1003,$A45,'ट्रेड'!$S$4:$S$1003,"&lt;0")=0,"—",SUMIFS('ट्रेड'!$S$4:$S$1003,'ट्रेड'!$V$4:$V$1003,$A45)/(COUNTIFS('ट्रेड'!$V$4:$V$1003,$A45,'ट्रेड'!$S$4:$S$1003,"&gt;=0")+COUNTIFS('ट्रेड'!$V$4:$V$1003,$A45,'ट्रेड'!$S$4:$S$1003,"&lt;0"))))</f>
        <v/>
      </c>
    </row>
    <row r="46">
      <c r="A46" t="str">
        <f>IF('सूचियाँ'!$C$20="","",'सूचियाँ'!$C$20)</f>
        <v/>
      </c>
      <c r="B46" s="26" t="str">
        <f>IF($A46="","",COUNTIFS('ट्रेड'!$V$4:$V$1003,$A46,'ट्रेड'!$R$4:$R$1003,"&gt;=0")+COUNTIFS('ट्रेड'!$V$4:$V$1003,$A46,'ट्रेड'!$R$4:$R$1003,"&lt;0"))</f>
        <v/>
      </c>
      <c r="C46" s="27" t="str">
        <f>IF($A46="","",IF(B46=0,"—",COUNTIFS('ट्रेड'!$V$4:$V$1003,$A46,'ट्रेड'!$R$4:$R$1003,"&gt;0")/B46))</f>
        <v/>
      </c>
      <c r="D46" s="28" t="str">
        <f>IF($A46="","",IF(B46=0,"—",SUMIFS('ट्रेड'!$R$4:$R$1003,'ट्रेड'!$V$4:$V$1003,$A46)))</f>
        <v/>
      </c>
      <c r="E46" s="28" t="str">
        <f>IF($A46="","",IF(B46=0,"—",D46/B46))</f>
        <v/>
      </c>
      <c r="F46" s="31" t="str">
        <f>IF($A46="","",IF(COUNTIFS('ट्रेड'!$V$4:$V$1003,$A46,'ट्रेड'!$S$4:$S$1003,"&gt;=0")+COUNTIFS('ट्रेड'!$V$4:$V$1003,$A46,'ट्रेड'!$S$4:$S$1003,"&lt;0")=0,"—",SUMIFS('ट्रेड'!$S$4:$S$1003,'ट्रेड'!$V$4:$V$1003,$A46)/(COUNTIFS('ट्रेड'!$V$4:$V$1003,$A46,'ट्रेड'!$S$4:$S$1003,"&gt;=0")+COUNTIFS('ट्रेड'!$V$4:$V$1003,$A46,'ट्रेड'!$S$4:$S$1003,"&lt;0"))))</f>
        <v/>
      </c>
    </row>
    <row r="47">
      <c r="A47" t="str">
        <f>IF('सूचियाँ'!$C$21="","",'सूचियाँ'!$C$21)</f>
        <v/>
      </c>
      <c r="B47" s="26" t="str">
        <f>IF($A47="","",COUNTIFS('ट्रेड'!$V$4:$V$1003,$A47,'ट्रेड'!$R$4:$R$1003,"&gt;=0")+COUNTIFS('ट्रेड'!$V$4:$V$1003,$A47,'ट्रेड'!$R$4:$R$1003,"&lt;0"))</f>
        <v/>
      </c>
      <c r="C47" s="27" t="str">
        <f>IF($A47="","",IF(B47=0,"—",COUNTIFS('ट्रेड'!$V$4:$V$1003,$A47,'ट्रेड'!$R$4:$R$1003,"&gt;0")/B47))</f>
        <v/>
      </c>
      <c r="D47" s="28" t="str">
        <f>IF($A47="","",IF(B47=0,"—",SUMIFS('ट्रेड'!$R$4:$R$1003,'ट्रेड'!$V$4:$V$1003,$A47)))</f>
        <v/>
      </c>
      <c r="E47" s="28" t="str">
        <f>IF($A47="","",IF(B47=0,"—",D47/B47))</f>
        <v/>
      </c>
      <c r="F47" s="31" t="str">
        <f>IF($A47="","",IF(COUNTIFS('ट्रेड'!$V$4:$V$1003,$A47,'ट्रेड'!$S$4:$S$1003,"&gt;=0")+COUNTIFS('ट्रेड'!$V$4:$V$1003,$A47,'ट्रेड'!$S$4:$S$1003,"&lt;0")=0,"—",SUMIFS('ट्रेड'!$S$4:$S$1003,'ट्रेड'!$V$4:$V$1003,$A47)/(COUNTIFS('ट्रेड'!$V$4:$V$1003,$A47,'ट्रेड'!$S$4:$S$1003,"&gt;=0")+COUNTIFS('ट्रेड'!$V$4:$V$1003,$A47,'ट्रेड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3</v>
      </c>
      <c r="C50" s="33" t="s">
        <v>59</v>
      </c>
      <c r="D50" s="33" t="s">
        <v>89</v>
      </c>
      <c r="E50" s="33" t="s">
        <v>90</v>
      </c>
      <c r="F50" s="33" t="s">
        <v>91</v>
      </c>
    </row>
    <row r="51">
      <c r="A51" t="s">
        <v>94</v>
      </c>
      <c r="B51" s="26">
        <f>COUNTIFS('ट्रेड'!$U$4:$U$1003,"",'ट्रेड'!$R$4:$R$1003,"&gt;=0")+COUNTIFS('ट्रेड'!$U$4:$U$1003,"",'ट्रेड'!$R$4:$R$1003,"&lt;0")</f>
        <v>5</v>
      </c>
      <c r="C51" s="27">
        <f>IF(B51=0,"—",COUNTIFS('ट्रेड'!$U$4:$U$1003,"",'ट्रेड'!$R$4:$R$1003,"&gt;0")/B51)</f>
        <v>0.6</v>
      </c>
      <c r="D51" s="28">
        <f>IF(B51=0,"—",SUMIFS('ट्रेड'!$R$4:$R$1003,'ट्रेड'!$U$4:$U$1003,""))</f>
        <v>3167.1363267999905</v>
      </c>
      <c r="E51" s="28">
        <f>IF(B51=0,"—",D51/B51)</f>
        <v>633.427265359998</v>
      </c>
      <c r="F51" s="31">
        <f>IF(COUNTIFS('ट्रेड'!$U$4:$U$1003,"",'ट्रेड'!$S$4:$S$1003,"&gt;=0")+COUNTIFS('ट्रेड'!$U$4:$U$1003,"",'ट्रेड'!$S$4:$S$1003,"&lt;0")=0,"—",SUMIFS('ट्रेड'!$S$4:$S$1003,'ट्रेड'!$U$4:$U$1003,"")/(COUNTIFS('ट्रेड'!$U$4:$U$1003,"",'ट्रेड'!$S$4:$S$1003,"&gt;=0")+COUNTIFS('ट्रेड'!$U$4:$U$1003,"",'ट्रेड'!$S$4:$S$1003,"&lt;0")))</f>
        <v>-0.2727532638703214</v>
      </c>
    </row>
    <row r="52">
      <c r="A52" t="str">
        <f>IF('सूचियाँ'!$B$2="","",'सूचियाँ'!$B$2)</f>
        <v>ब्रेकआउट</v>
      </c>
      <c r="B52" s="26">
        <f>IF($A52="","",COUNTIFS('ट्रेड'!$U$4:$U$1003,$A52,'ट्रेड'!$R$4:$R$1003,"&gt;=0")+COUNTIFS('ट्रेड'!$U$4:$U$1003,$A52,'ट्रेड'!$R$4:$R$1003,"&lt;0"))</f>
        <v>0</v>
      </c>
      <c r="C52" s="27" t="str">
        <f>IF($A52="","",IF(B52=0,"—",COUNTIFS('ट्रेड'!$U$4:$U$1003,$A52,'ट्रेड'!$R$4:$R$1003,"&gt;0")/B52))</f>
        <v>—</v>
      </c>
      <c r="D52" s="28" t="str">
        <f>IF($A52="","",IF(B52=0,"—",SUMIFS('ट्रेड'!$R$4:$R$1003,'ट्रेड'!$U$4:$U$1003,$A52)))</f>
        <v>—</v>
      </c>
      <c r="E52" s="28" t="str">
        <f>IF($A52="","",IF(B52=0,"—",D52/B52))</f>
        <v>—</v>
      </c>
      <c r="F52" s="31" t="str">
        <f>IF($A52="","",IF(COUNTIFS('ट्रेड'!$U$4:$U$1003,$A52,'ट्रेड'!$S$4:$S$1003,"&gt;=0")+COUNTIFS('ट्रेड'!$U$4:$U$1003,$A52,'ट्रेड'!$S$4:$S$1003,"&lt;0")=0,"—",SUMIFS('ट्रेड'!$S$4:$S$1003,'ट्रेड'!$U$4:$U$1003,$A52)/(COUNTIFS('ट्रेड'!$U$4:$U$1003,$A52,'ट्रेड'!$S$4:$S$1003,"&gt;=0")+COUNTIFS('ट्रेड'!$U$4:$U$1003,$A52,'ट्रेड'!$S$4:$S$1003,"&lt;0"))))</f>
        <v>—</v>
      </c>
    </row>
    <row r="53">
      <c r="A53" t="str">
        <f>IF('सूचियाँ'!$B$3="","",'सूचियाँ'!$B$3)</f>
        <v>लेवल से बाउंस</v>
      </c>
      <c r="B53" s="26">
        <f>IF($A53="","",COUNTIFS('ट्रेड'!$U$4:$U$1003,$A53,'ट्रेड'!$R$4:$R$1003,"&gt;=0")+COUNTIFS('ट्रेड'!$U$4:$U$1003,$A53,'ट्रेड'!$R$4:$R$1003,"&lt;0"))</f>
        <v>0</v>
      </c>
      <c r="C53" s="27" t="str">
        <f>IF($A53="","",IF(B53=0,"—",COUNTIFS('ट्रेड'!$U$4:$U$1003,$A53,'ट्रेड'!$R$4:$R$1003,"&gt;0")/B53))</f>
        <v>—</v>
      </c>
      <c r="D53" s="28" t="str">
        <f>IF($A53="","",IF(B53=0,"—",SUMIFS('ट्रेड'!$R$4:$R$1003,'ट्रेड'!$U$4:$U$1003,$A53)))</f>
        <v>—</v>
      </c>
      <c r="E53" s="28" t="str">
        <f>IF($A53="","",IF(B53=0,"—",D53/B53))</f>
        <v>—</v>
      </c>
      <c r="F53" s="31" t="str">
        <f>IF($A53="","",IF(COUNTIFS('ट्रेड'!$U$4:$U$1003,$A53,'ट्रेड'!$S$4:$S$1003,"&gt;=0")+COUNTIFS('ट्रेड'!$U$4:$U$1003,$A53,'ट्रेड'!$S$4:$S$1003,"&lt;0")=0,"—",SUMIFS('ट्रेड'!$S$4:$S$1003,'ट्रेड'!$U$4:$U$1003,$A53)/(COUNTIFS('ट्रेड'!$U$4:$U$1003,$A53,'ट्रेड'!$S$4:$S$1003,"&gt;=0")+COUNTIFS('ट्रेड'!$U$4:$U$1003,$A53,'ट्रेड'!$S$4:$S$1003,"&lt;0"))))</f>
        <v>—</v>
      </c>
    </row>
    <row r="54">
      <c r="A54" t="str">
        <f>IF('सूचियाँ'!$B$4="","",'सूचियाँ'!$B$4)</f>
        <v>रीटेस्ट</v>
      </c>
      <c r="B54" s="26">
        <f>IF($A54="","",COUNTIFS('ट्रेड'!$U$4:$U$1003,$A54,'ट्रेड'!$R$4:$R$1003,"&gt;=0")+COUNTIFS('ट्रेड'!$U$4:$U$1003,$A54,'ट्रेड'!$R$4:$R$1003,"&lt;0"))</f>
        <v>0</v>
      </c>
      <c r="C54" s="27" t="str">
        <f>IF($A54="","",IF(B54=0,"—",COUNTIFS('ट्रेड'!$U$4:$U$1003,$A54,'ट्रेड'!$R$4:$R$1003,"&gt;0")/B54))</f>
        <v>—</v>
      </c>
      <c r="D54" s="28" t="str">
        <f>IF($A54="","",IF(B54=0,"—",SUMIFS('ट्रेड'!$R$4:$R$1003,'ट्रेड'!$U$4:$U$1003,$A54)))</f>
        <v>—</v>
      </c>
      <c r="E54" s="28" t="str">
        <f>IF($A54="","",IF(B54=0,"—",D54/B54))</f>
        <v>—</v>
      </c>
      <c r="F54" s="31" t="str">
        <f>IF($A54="","",IF(COUNTIFS('ट्रेड'!$U$4:$U$1003,$A54,'ट्रेड'!$S$4:$S$1003,"&gt;=0")+COUNTIFS('ट्रेड'!$U$4:$U$1003,$A54,'ट्रेड'!$S$4:$S$1003,"&lt;0")=0,"—",SUMIFS('ट्रेड'!$S$4:$S$1003,'ट्रेड'!$U$4:$U$1003,$A54)/(COUNTIFS('ट्रेड'!$U$4:$U$1003,$A54,'ट्रेड'!$S$4:$S$1003,"&gt;=0")+COUNTIFS('ट्रेड'!$U$4:$U$1003,$A54,'ट्रेड'!$S$4:$S$1003,"&lt;0"))))</f>
        <v>—</v>
      </c>
    </row>
    <row r="55">
      <c r="A55" t="str">
        <f>IF('सूचियाँ'!$B$5="","",'सूचियाँ'!$B$5)</f>
        <v>ट्रेंड के साथ</v>
      </c>
      <c r="B55" s="26">
        <f>IF($A55="","",COUNTIFS('ट्रेड'!$U$4:$U$1003,$A55,'ट्रेड'!$R$4:$R$1003,"&gt;=0")+COUNTIFS('ट्रेड'!$U$4:$U$1003,$A55,'ट्रेड'!$R$4:$R$1003,"&lt;0"))</f>
        <v>0</v>
      </c>
      <c r="C55" s="27" t="str">
        <f>IF($A55="","",IF(B55=0,"—",COUNTIFS('ट्रेड'!$U$4:$U$1003,$A55,'ट्रेड'!$R$4:$R$1003,"&gt;0")/B55))</f>
        <v>—</v>
      </c>
      <c r="D55" s="28" t="str">
        <f>IF($A55="","",IF(B55=0,"—",SUMIFS('ट्रेड'!$R$4:$R$1003,'ट्रेड'!$U$4:$U$1003,$A55)))</f>
        <v>—</v>
      </c>
      <c r="E55" s="28" t="str">
        <f>IF($A55="","",IF(B55=0,"—",D55/B55))</f>
        <v>—</v>
      </c>
      <c r="F55" s="31" t="str">
        <f>IF($A55="","",IF(COUNTIFS('ट्रेड'!$U$4:$U$1003,$A55,'ट्रेड'!$S$4:$S$1003,"&gt;=0")+COUNTIFS('ट्रेड'!$U$4:$U$1003,$A55,'ट्रेड'!$S$4:$S$1003,"&lt;0")=0,"—",SUMIFS('ट्रेड'!$S$4:$S$1003,'ट्रेड'!$U$4:$U$1003,$A55)/(COUNTIFS('ट्रेड'!$U$4:$U$1003,$A55,'ट्रेड'!$S$4:$S$1003,"&gt;=0")+COUNTIFS('ट्रेड'!$U$4:$U$1003,$A55,'ट्रेड'!$S$4:$S$1003,"&lt;0"))))</f>
        <v>—</v>
      </c>
    </row>
    <row r="56">
      <c r="A56" t="str">
        <f>IF('सूचियाँ'!$B$6="","",'सूचियाँ'!$B$6)</f>
        <v>ट्रेंड के खिलाफ</v>
      </c>
      <c r="B56" s="26">
        <f>IF($A56="","",COUNTIFS('ट्रेड'!$U$4:$U$1003,$A56,'ट्रेड'!$R$4:$R$1003,"&gt;=0")+COUNTIFS('ट्रेड'!$U$4:$U$1003,$A56,'ट्रेड'!$R$4:$R$1003,"&lt;0"))</f>
        <v>0</v>
      </c>
      <c r="C56" s="27" t="str">
        <f>IF($A56="","",IF(B56=0,"—",COUNTIFS('ट्रेड'!$U$4:$U$1003,$A56,'ट्रेड'!$R$4:$R$1003,"&gt;0")/B56))</f>
        <v>—</v>
      </c>
      <c r="D56" s="28" t="str">
        <f>IF($A56="","",IF(B56=0,"—",SUMIFS('ट्रेड'!$R$4:$R$1003,'ट्रेड'!$U$4:$U$1003,$A56)))</f>
        <v>—</v>
      </c>
      <c r="E56" s="28" t="str">
        <f>IF($A56="","",IF(B56=0,"—",D56/B56))</f>
        <v>—</v>
      </c>
      <c r="F56" s="31" t="str">
        <f>IF($A56="","",IF(COUNTIFS('ट्रेड'!$U$4:$U$1003,$A56,'ट्रेड'!$S$4:$S$1003,"&gt;=0")+COUNTIFS('ट्रेड'!$U$4:$U$1003,$A56,'ट्रेड'!$S$4:$S$1003,"&lt;0")=0,"—",SUMIFS('ट्रेड'!$S$4:$S$1003,'ट्रेड'!$U$4:$U$1003,$A56)/(COUNTIFS('ट्रेड'!$U$4:$U$1003,$A56,'ट्रेड'!$S$4:$S$1003,"&gt;=0")+COUNTIFS('ट्रेड'!$U$4:$U$1003,$A56,'ट्रेड'!$S$4:$S$1003,"&lt;0"))))</f>
        <v>—</v>
      </c>
    </row>
    <row r="57">
      <c r="A57" t="str">
        <f>IF('सूचियाँ'!$B$7="","",'सूचियाँ'!$B$7)</f>
        <v>रेंज</v>
      </c>
      <c r="B57" s="26">
        <f>IF($A57="","",COUNTIFS('ट्रेड'!$U$4:$U$1003,$A57,'ट्रेड'!$R$4:$R$1003,"&gt;=0")+COUNTIFS('ट्रेड'!$U$4:$U$1003,$A57,'ट्रेड'!$R$4:$R$1003,"&lt;0"))</f>
        <v>0</v>
      </c>
      <c r="C57" s="27" t="str">
        <f>IF($A57="","",IF(B57=0,"—",COUNTIFS('ट्रेड'!$U$4:$U$1003,$A57,'ट्रेड'!$R$4:$R$1003,"&gt;0")/B57))</f>
        <v>—</v>
      </c>
      <c r="D57" s="28" t="str">
        <f>IF($A57="","",IF(B57=0,"—",SUMIFS('ट्रेड'!$R$4:$R$1003,'ट्रेड'!$U$4:$U$1003,$A57)))</f>
        <v>—</v>
      </c>
      <c r="E57" s="28" t="str">
        <f>IF($A57="","",IF(B57=0,"—",D57/B57))</f>
        <v>—</v>
      </c>
      <c r="F57" s="31" t="str">
        <f>IF($A57="","",IF(COUNTIFS('ट्रेड'!$U$4:$U$1003,$A57,'ट्रेड'!$S$4:$S$1003,"&gt;=0")+COUNTIFS('ट्रेड'!$U$4:$U$1003,$A57,'ट्रेड'!$S$4:$S$1003,"&lt;0")=0,"—",SUMIFS('ट्रेड'!$S$4:$S$1003,'ट्रेड'!$U$4:$U$1003,$A57)/(COUNTIFS('ट्रेड'!$U$4:$U$1003,$A57,'ट्रेड'!$S$4:$S$1003,"&gt;=0")+COUNTIFS('ट्रेड'!$U$4:$U$1003,$A57,'ट्रेड'!$S$4:$S$1003,"&lt;0"))))</f>
        <v>—</v>
      </c>
    </row>
    <row r="58">
      <c r="A58" t="str">
        <f>IF('सूचियाँ'!$B$8="","",'सूचियाँ'!$B$8)</f>
        <v>न्यूज</v>
      </c>
      <c r="B58" s="26">
        <f>IF($A58="","",COUNTIFS('ट्रेड'!$U$4:$U$1003,$A58,'ट्रेड'!$R$4:$R$1003,"&gt;=0")+COUNTIFS('ट्रेड'!$U$4:$U$1003,$A58,'ट्रेड'!$R$4:$R$1003,"&lt;0"))</f>
        <v>0</v>
      </c>
      <c r="C58" s="27" t="str">
        <f>IF($A58="","",IF(B58=0,"—",COUNTIFS('ट्रेड'!$U$4:$U$1003,$A58,'ट्रेड'!$R$4:$R$1003,"&gt;0")/B58))</f>
        <v>—</v>
      </c>
      <c r="D58" s="28" t="str">
        <f>IF($A58="","",IF(B58=0,"—",SUMIFS('ट्रेड'!$R$4:$R$1003,'ट्रेड'!$U$4:$U$1003,$A58)))</f>
        <v>—</v>
      </c>
      <c r="E58" s="28" t="str">
        <f>IF($A58="","",IF(B58=0,"—",D58/B58))</f>
        <v>—</v>
      </c>
      <c r="F58" s="31" t="str">
        <f>IF($A58="","",IF(COUNTIFS('ट्रेड'!$U$4:$U$1003,$A58,'ट्रेड'!$S$4:$S$1003,"&gt;=0")+COUNTIFS('ट्रेड'!$U$4:$U$1003,$A58,'ट्रेड'!$S$4:$S$1003,"&lt;0")=0,"—",SUMIFS('ट्रेड'!$S$4:$S$1003,'ट्रेड'!$U$4:$U$1003,$A58)/(COUNTIFS('ट्रेड'!$U$4:$U$1003,$A58,'ट्रेड'!$S$4:$S$1003,"&gt;=0")+COUNTIFS('ट्रेड'!$U$4:$U$1003,$A58,'ट्रेड'!$S$4:$S$1003,"&lt;0"))))</f>
        <v>—</v>
      </c>
    </row>
    <row r="59">
      <c r="A59" t="str">
        <f>IF('सूचियाँ'!$B$9="","",'सूचियाँ'!$B$9)</f>
        <v/>
      </c>
      <c r="B59" s="26" t="str">
        <f>IF($A59="","",COUNTIFS('ट्रेड'!$U$4:$U$1003,$A59,'ट्रेड'!$R$4:$R$1003,"&gt;=0")+COUNTIFS('ट्रेड'!$U$4:$U$1003,$A59,'ट्रेड'!$R$4:$R$1003,"&lt;0"))</f>
        <v/>
      </c>
      <c r="C59" s="27" t="str">
        <f>IF($A59="","",IF(B59=0,"—",COUNTIFS('ट्रेड'!$U$4:$U$1003,$A59,'ट्रेड'!$R$4:$R$1003,"&gt;0")/B59))</f>
        <v/>
      </c>
      <c r="D59" s="28" t="str">
        <f>IF($A59="","",IF(B59=0,"—",SUMIFS('ट्रेड'!$R$4:$R$1003,'ट्रेड'!$U$4:$U$1003,$A59)))</f>
        <v/>
      </c>
      <c r="E59" s="28" t="str">
        <f>IF($A59="","",IF(B59=0,"—",D59/B59))</f>
        <v/>
      </c>
      <c r="F59" s="31" t="str">
        <f>IF($A59="","",IF(COUNTIFS('ट्रेड'!$U$4:$U$1003,$A59,'ट्रेड'!$S$4:$S$1003,"&gt;=0")+COUNTIFS('ट्रेड'!$U$4:$U$1003,$A59,'ट्रेड'!$S$4:$S$1003,"&lt;0")=0,"—",SUMIFS('ट्रेड'!$S$4:$S$1003,'ट्रेड'!$U$4:$U$1003,$A59)/(COUNTIFS('ट्रेड'!$U$4:$U$1003,$A59,'ट्रेड'!$S$4:$S$1003,"&gt;=0")+COUNTIFS('ट्रेड'!$U$4:$U$1003,$A59,'ट्रेड'!$S$4:$S$1003,"&lt;0"))))</f>
        <v/>
      </c>
    </row>
    <row r="60">
      <c r="A60" t="str">
        <f>IF('सूचियाँ'!$B$10="","",'सूचियाँ'!$B$10)</f>
        <v/>
      </c>
      <c r="B60" s="26" t="str">
        <f>IF($A60="","",COUNTIFS('ट्रेड'!$U$4:$U$1003,$A60,'ट्रेड'!$R$4:$R$1003,"&gt;=0")+COUNTIFS('ट्रेड'!$U$4:$U$1003,$A60,'ट्रेड'!$R$4:$R$1003,"&lt;0"))</f>
        <v/>
      </c>
      <c r="C60" s="27" t="str">
        <f>IF($A60="","",IF(B60=0,"—",COUNTIFS('ट्रेड'!$U$4:$U$1003,$A60,'ट्रेड'!$R$4:$R$1003,"&gt;0")/B60))</f>
        <v/>
      </c>
      <c r="D60" s="28" t="str">
        <f>IF($A60="","",IF(B60=0,"—",SUMIFS('ट्रेड'!$R$4:$R$1003,'ट्रेड'!$U$4:$U$1003,$A60)))</f>
        <v/>
      </c>
      <c r="E60" s="28" t="str">
        <f>IF($A60="","",IF(B60=0,"—",D60/B60))</f>
        <v/>
      </c>
      <c r="F60" s="31" t="str">
        <f>IF($A60="","",IF(COUNTIFS('ट्रेड'!$U$4:$U$1003,$A60,'ट्रेड'!$S$4:$S$1003,"&gt;=0")+COUNTIFS('ट्रेड'!$U$4:$U$1003,$A60,'ट्रेड'!$S$4:$S$1003,"&lt;0")=0,"—",SUMIFS('ट्रेड'!$S$4:$S$1003,'ट्रेड'!$U$4:$U$1003,$A60)/(COUNTIFS('ट्रेड'!$U$4:$U$1003,$A60,'ट्रेड'!$S$4:$S$1003,"&gt;=0")+COUNTIFS('ट्रेड'!$U$4:$U$1003,$A60,'ट्रेड'!$S$4:$S$1003,"&lt;0"))))</f>
        <v/>
      </c>
    </row>
    <row r="61">
      <c r="A61" t="str">
        <f>IF('सूचियाँ'!$B$11="","",'सूचियाँ'!$B$11)</f>
        <v/>
      </c>
      <c r="B61" s="26" t="str">
        <f>IF($A61="","",COUNTIFS('ट्रेड'!$U$4:$U$1003,$A61,'ट्रेड'!$R$4:$R$1003,"&gt;=0")+COUNTIFS('ट्रेड'!$U$4:$U$1003,$A61,'ट्रेड'!$R$4:$R$1003,"&lt;0"))</f>
        <v/>
      </c>
      <c r="C61" s="27" t="str">
        <f>IF($A61="","",IF(B61=0,"—",COUNTIFS('ट्रेड'!$U$4:$U$1003,$A61,'ट्रेड'!$R$4:$R$1003,"&gt;0")/B61))</f>
        <v/>
      </c>
      <c r="D61" s="28" t="str">
        <f>IF($A61="","",IF(B61=0,"—",SUMIFS('ट्रेड'!$R$4:$R$1003,'ट्रेड'!$U$4:$U$1003,$A61)))</f>
        <v/>
      </c>
      <c r="E61" s="28" t="str">
        <f>IF($A61="","",IF(B61=0,"—",D61/B61))</f>
        <v/>
      </c>
      <c r="F61" s="31" t="str">
        <f>IF($A61="","",IF(COUNTIFS('ट्रेड'!$U$4:$U$1003,$A61,'ट्रेड'!$S$4:$S$1003,"&gt;=0")+COUNTIFS('ट्रेड'!$U$4:$U$1003,$A61,'ट्रेड'!$S$4:$S$1003,"&lt;0")=0,"—",SUMIFS('ट्रेड'!$S$4:$S$1003,'ट्रेड'!$U$4:$U$1003,$A61)/(COUNTIFS('ट्रेड'!$U$4:$U$1003,$A61,'ट्रेड'!$S$4:$S$1003,"&gt;=0")+COUNTIFS('ट्रेड'!$U$4:$U$1003,$A61,'ट्रेड'!$S$4:$S$1003,"&lt;0"))))</f>
        <v/>
      </c>
    </row>
    <row r="62">
      <c r="A62" t="str">
        <f>IF('सूचियाँ'!$B$12="","",'सूचियाँ'!$B$12)</f>
        <v/>
      </c>
      <c r="B62" s="26" t="str">
        <f>IF($A62="","",COUNTIFS('ट्रेड'!$U$4:$U$1003,$A62,'ट्रेड'!$R$4:$R$1003,"&gt;=0")+COUNTIFS('ट्रेड'!$U$4:$U$1003,$A62,'ट्रेड'!$R$4:$R$1003,"&lt;0"))</f>
        <v/>
      </c>
      <c r="C62" s="27" t="str">
        <f>IF($A62="","",IF(B62=0,"—",COUNTIFS('ट्रेड'!$U$4:$U$1003,$A62,'ट्रेड'!$R$4:$R$1003,"&gt;0")/B62))</f>
        <v/>
      </c>
      <c r="D62" s="28" t="str">
        <f>IF($A62="","",IF(B62=0,"—",SUMIFS('ट्रेड'!$R$4:$R$1003,'ट्रेड'!$U$4:$U$1003,$A62)))</f>
        <v/>
      </c>
      <c r="E62" s="28" t="str">
        <f>IF($A62="","",IF(B62=0,"—",D62/B62))</f>
        <v/>
      </c>
      <c r="F62" s="31" t="str">
        <f>IF($A62="","",IF(COUNTIFS('ट्रेड'!$U$4:$U$1003,$A62,'ट्रेड'!$S$4:$S$1003,"&gt;=0")+COUNTIFS('ट्रेड'!$U$4:$U$1003,$A62,'ट्रेड'!$S$4:$S$1003,"&lt;0")=0,"—",SUMIFS('ट्रेड'!$S$4:$S$1003,'ट्रेड'!$U$4:$U$1003,$A62)/(COUNTIFS('ट्रेड'!$U$4:$U$1003,$A62,'ट्रेड'!$S$4:$S$1003,"&gt;=0")+COUNTIFS('ट्रेड'!$U$4:$U$1003,$A62,'ट्रेड'!$S$4:$S$1003,"&lt;0"))))</f>
        <v/>
      </c>
    </row>
    <row r="63">
      <c r="A63" t="str">
        <f>IF('सूचियाँ'!$B$13="","",'सूचियाँ'!$B$13)</f>
        <v/>
      </c>
      <c r="B63" s="26" t="str">
        <f>IF($A63="","",COUNTIFS('ट्रेड'!$U$4:$U$1003,$A63,'ट्रेड'!$R$4:$R$1003,"&gt;=0")+COUNTIFS('ट्रेड'!$U$4:$U$1003,$A63,'ट्रेड'!$R$4:$R$1003,"&lt;0"))</f>
        <v/>
      </c>
      <c r="C63" s="27" t="str">
        <f>IF($A63="","",IF(B63=0,"—",COUNTIFS('ट्रेड'!$U$4:$U$1003,$A63,'ट्रेड'!$R$4:$R$1003,"&gt;0")/B63))</f>
        <v/>
      </c>
      <c r="D63" s="28" t="str">
        <f>IF($A63="","",IF(B63=0,"—",SUMIFS('ट्रेड'!$R$4:$R$1003,'ट्रेड'!$U$4:$U$1003,$A63)))</f>
        <v/>
      </c>
      <c r="E63" s="28" t="str">
        <f>IF($A63="","",IF(B63=0,"—",D63/B63))</f>
        <v/>
      </c>
      <c r="F63" s="31" t="str">
        <f>IF($A63="","",IF(COUNTIFS('ट्रेड'!$U$4:$U$1003,$A63,'ट्रेड'!$S$4:$S$1003,"&gt;=0")+COUNTIFS('ट्रेड'!$U$4:$U$1003,$A63,'ट्रेड'!$S$4:$S$1003,"&lt;0")=0,"—",SUMIFS('ट्रेड'!$S$4:$S$1003,'ट्रेड'!$U$4:$U$1003,$A63)/(COUNTIFS('ट्रेड'!$U$4:$U$1003,$A63,'ट्रेड'!$S$4:$S$1003,"&gt;=0")+COUNTIFS('ट्रेड'!$U$4:$U$1003,$A63,'ट्रेड'!$S$4:$S$1003,"&lt;0"))))</f>
        <v/>
      </c>
    </row>
    <row r="64">
      <c r="A64" t="str">
        <f>IF('सूचियाँ'!$B$14="","",'सूचियाँ'!$B$14)</f>
        <v/>
      </c>
      <c r="B64" s="26" t="str">
        <f>IF($A64="","",COUNTIFS('ट्रेड'!$U$4:$U$1003,$A64,'ट्रेड'!$R$4:$R$1003,"&gt;=0")+COUNTIFS('ट्रेड'!$U$4:$U$1003,$A64,'ट्रेड'!$R$4:$R$1003,"&lt;0"))</f>
        <v/>
      </c>
      <c r="C64" s="27" t="str">
        <f>IF($A64="","",IF(B64=0,"—",COUNTIFS('ट्रेड'!$U$4:$U$1003,$A64,'ट्रेड'!$R$4:$R$1003,"&gt;0")/B64))</f>
        <v/>
      </c>
      <c r="D64" s="28" t="str">
        <f>IF($A64="","",IF(B64=0,"—",SUMIFS('ट्रेड'!$R$4:$R$1003,'ट्रेड'!$U$4:$U$1003,$A64)))</f>
        <v/>
      </c>
      <c r="E64" s="28" t="str">
        <f>IF($A64="","",IF(B64=0,"—",D64/B64))</f>
        <v/>
      </c>
      <c r="F64" s="31" t="str">
        <f>IF($A64="","",IF(COUNTIFS('ट्रेड'!$U$4:$U$1003,$A64,'ट्रेड'!$S$4:$S$1003,"&gt;=0")+COUNTIFS('ट्रेड'!$U$4:$U$1003,$A64,'ट्रेड'!$S$4:$S$1003,"&lt;0")=0,"—",SUMIFS('ट्रेड'!$S$4:$S$1003,'ट्रेड'!$U$4:$U$1003,$A64)/(COUNTIFS('ट्रेड'!$U$4:$U$1003,$A64,'ट्रेड'!$S$4:$S$1003,"&gt;=0")+COUNTIFS('ट्रेड'!$U$4:$U$1003,$A64,'ट्रेड'!$S$4:$S$1003,"&lt;0"))))</f>
        <v/>
      </c>
    </row>
    <row r="65">
      <c r="A65" t="str">
        <f>IF('सूचियाँ'!$B$15="","",'सूचियाँ'!$B$15)</f>
        <v/>
      </c>
      <c r="B65" s="26" t="str">
        <f>IF($A65="","",COUNTIFS('ट्रेड'!$U$4:$U$1003,$A65,'ट्रेड'!$R$4:$R$1003,"&gt;=0")+COUNTIFS('ट्रेड'!$U$4:$U$1003,$A65,'ट्रेड'!$R$4:$R$1003,"&lt;0"))</f>
        <v/>
      </c>
      <c r="C65" s="27" t="str">
        <f>IF($A65="","",IF(B65=0,"—",COUNTIFS('ट्रेड'!$U$4:$U$1003,$A65,'ट्रेड'!$R$4:$R$1003,"&gt;0")/B65))</f>
        <v/>
      </c>
      <c r="D65" s="28" t="str">
        <f>IF($A65="","",IF(B65=0,"—",SUMIFS('ट्रेड'!$R$4:$R$1003,'ट्रेड'!$U$4:$U$1003,$A65)))</f>
        <v/>
      </c>
      <c r="E65" s="28" t="str">
        <f>IF($A65="","",IF(B65=0,"—",D65/B65))</f>
        <v/>
      </c>
      <c r="F65" s="31" t="str">
        <f>IF($A65="","",IF(COUNTIFS('ट्रेड'!$U$4:$U$1003,$A65,'ट्रेड'!$S$4:$S$1003,"&gt;=0")+COUNTIFS('ट्रेड'!$U$4:$U$1003,$A65,'ट्रेड'!$S$4:$S$1003,"&lt;0")=0,"—",SUMIFS('ट्रेड'!$S$4:$S$1003,'ट्रेड'!$U$4:$U$1003,$A65)/(COUNTIFS('ट्रेड'!$U$4:$U$1003,$A65,'ट्रेड'!$S$4:$S$1003,"&gt;=0")+COUNTIFS('ट्रेड'!$U$4:$U$1003,$A65,'ट्रेड'!$S$4:$S$1003,"&lt;0"))))</f>
        <v/>
      </c>
    </row>
    <row r="66">
      <c r="A66" t="str">
        <f>IF('सूचियाँ'!$B$16="","",'सूचियाँ'!$B$16)</f>
        <v/>
      </c>
      <c r="B66" s="26" t="str">
        <f>IF($A66="","",COUNTIFS('ट्रेड'!$U$4:$U$1003,$A66,'ट्रेड'!$R$4:$R$1003,"&gt;=0")+COUNTIFS('ट्रेड'!$U$4:$U$1003,$A66,'ट्रेड'!$R$4:$R$1003,"&lt;0"))</f>
        <v/>
      </c>
      <c r="C66" s="27" t="str">
        <f>IF($A66="","",IF(B66=0,"—",COUNTIFS('ट्रेड'!$U$4:$U$1003,$A66,'ट्रेड'!$R$4:$R$1003,"&gt;0")/B66))</f>
        <v/>
      </c>
      <c r="D66" s="28" t="str">
        <f>IF($A66="","",IF(B66=0,"—",SUMIFS('ट्रेड'!$R$4:$R$1003,'ट्रेड'!$U$4:$U$1003,$A66)))</f>
        <v/>
      </c>
      <c r="E66" s="28" t="str">
        <f>IF($A66="","",IF(B66=0,"—",D66/B66))</f>
        <v/>
      </c>
      <c r="F66" s="31" t="str">
        <f>IF($A66="","",IF(COUNTIFS('ट्रेड'!$U$4:$U$1003,$A66,'ट्रेड'!$S$4:$S$1003,"&gt;=0")+COUNTIFS('ट्रेड'!$U$4:$U$1003,$A66,'ट्रेड'!$S$4:$S$1003,"&lt;0")=0,"—",SUMIFS('ट्रेड'!$S$4:$S$1003,'ट्रेड'!$U$4:$U$1003,$A66)/(COUNTIFS('ट्रेड'!$U$4:$U$1003,$A66,'ट्रेड'!$S$4:$S$1003,"&gt;=0")+COUNTIFS('ट्रेड'!$U$4:$U$1003,$A66,'ट्रेड'!$S$4:$S$1003,"&lt;0"))))</f>
        <v/>
      </c>
    </row>
    <row r="67">
      <c r="A67" t="str">
        <f>IF('सूचियाँ'!$B$17="","",'सूचियाँ'!$B$17)</f>
        <v/>
      </c>
      <c r="B67" s="26" t="str">
        <f>IF($A67="","",COUNTIFS('ट्रेड'!$U$4:$U$1003,$A67,'ट्रेड'!$R$4:$R$1003,"&gt;=0")+COUNTIFS('ट्रेड'!$U$4:$U$1003,$A67,'ट्रेड'!$R$4:$R$1003,"&lt;0"))</f>
        <v/>
      </c>
      <c r="C67" s="27" t="str">
        <f>IF($A67="","",IF(B67=0,"—",COUNTIFS('ट्रेड'!$U$4:$U$1003,$A67,'ट्रेड'!$R$4:$R$1003,"&gt;0")/B67))</f>
        <v/>
      </c>
      <c r="D67" s="28" t="str">
        <f>IF($A67="","",IF(B67=0,"—",SUMIFS('ट्रेड'!$R$4:$R$1003,'ट्रेड'!$U$4:$U$1003,$A67)))</f>
        <v/>
      </c>
      <c r="E67" s="28" t="str">
        <f>IF($A67="","",IF(B67=0,"—",D67/B67))</f>
        <v/>
      </c>
      <c r="F67" s="31" t="str">
        <f>IF($A67="","",IF(COUNTIFS('ट्रेड'!$U$4:$U$1003,$A67,'ट्रेड'!$S$4:$S$1003,"&gt;=0")+COUNTIFS('ट्रेड'!$U$4:$U$1003,$A67,'ट्रेड'!$S$4:$S$1003,"&lt;0")=0,"—",SUMIFS('ट्रेड'!$S$4:$S$1003,'ट्रेड'!$U$4:$U$1003,$A67)/(COUNTIFS('ट्रेड'!$U$4:$U$1003,$A67,'ट्रेड'!$S$4:$S$1003,"&gt;=0")+COUNTIFS('ट्रेड'!$U$4:$U$1003,$A67,'ट्रेड'!$S$4:$S$1003,"&lt;0"))))</f>
        <v/>
      </c>
    </row>
    <row r="68">
      <c r="A68" t="str">
        <f>IF('सूचियाँ'!$B$18="","",'सूचियाँ'!$B$18)</f>
        <v/>
      </c>
      <c r="B68" s="26" t="str">
        <f>IF($A68="","",COUNTIFS('ट्रेड'!$U$4:$U$1003,$A68,'ट्रेड'!$R$4:$R$1003,"&gt;=0")+COUNTIFS('ट्रेड'!$U$4:$U$1003,$A68,'ट्रेड'!$R$4:$R$1003,"&lt;0"))</f>
        <v/>
      </c>
      <c r="C68" s="27" t="str">
        <f>IF($A68="","",IF(B68=0,"—",COUNTIFS('ट्रेड'!$U$4:$U$1003,$A68,'ट्रेड'!$R$4:$R$1003,"&gt;0")/B68))</f>
        <v/>
      </c>
      <c r="D68" s="28" t="str">
        <f>IF($A68="","",IF(B68=0,"—",SUMIFS('ट्रेड'!$R$4:$R$1003,'ट्रेड'!$U$4:$U$1003,$A68)))</f>
        <v/>
      </c>
      <c r="E68" s="28" t="str">
        <f>IF($A68="","",IF(B68=0,"—",D68/B68))</f>
        <v/>
      </c>
      <c r="F68" s="31" t="str">
        <f>IF($A68="","",IF(COUNTIFS('ट्रेड'!$U$4:$U$1003,$A68,'ट्रेड'!$S$4:$S$1003,"&gt;=0")+COUNTIFS('ट्रेड'!$U$4:$U$1003,$A68,'ट्रेड'!$S$4:$S$1003,"&lt;0")=0,"—",SUMIFS('ट्रेड'!$S$4:$S$1003,'ट्रेड'!$U$4:$U$1003,$A68)/(COUNTIFS('ट्रेड'!$U$4:$U$1003,$A68,'ट्रेड'!$S$4:$S$1003,"&gt;=0")+COUNTIFS('ट्रेड'!$U$4:$U$1003,$A68,'ट्रेड'!$S$4:$S$1003,"&lt;0"))))</f>
        <v/>
      </c>
    </row>
    <row r="69">
      <c r="A69" t="str">
        <f>IF('सूचियाँ'!$B$19="","",'सूचियाँ'!$B$19)</f>
        <v/>
      </c>
      <c r="B69" s="26" t="str">
        <f>IF($A69="","",COUNTIFS('ट्रेड'!$U$4:$U$1003,$A69,'ट्रेड'!$R$4:$R$1003,"&gt;=0")+COUNTIFS('ट्रेड'!$U$4:$U$1003,$A69,'ट्रेड'!$R$4:$R$1003,"&lt;0"))</f>
        <v/>
      </c>
      <c r="C69" s="27" t="str">
        <f>IF($A69="","",IF(B69=0,"—",COUNTIFS('ट्रेड'!$U$4:$U$1003,$A69,'ट्रेड'!$R$4:$R$1003,"&gt;0")/B69))</f>
        <v/>
      </c>
      <c r="D69" s="28" t="str">
        <f>IF($A69="","",IF(B69=0,"—",SUMIFS('ट्रेड'!$R$4:$R$1003,'ट्रेड'!$U$4:$U$1003,$A69)))</f>
        <v/>
      </c>
      <c r="E69" s="28" t="str">
        <f>IF($A69="","",IF(B69=0,"—",D69/B69))</f>
        <v/>
      </c>
      <c r="F69" s="31" t="str">
        <f>IF($A69="","",IF(COUNTIFS('ट्रेड'!$U$4:$U$1003,$A69,'ट्रेड'!$S$4:$S$1003,"&gt;=0")+COUNTIFS('ट्रेड'!$U$4:$U$1003,$A69,'ट्रेड'!$S$4:$S$1003,"&lt;0")=0,"—",SUMIFS('ट्रेड'!$S$4:$S$1003,'ट्रेड'!$U$4:$U$1003,$A69)/(COUNTIFS('ट्रेड'!$U$4:$U$1003,$A69,'ट्रेड'!$S$4:$S$1003,"&gt;=0")+COUNTIFS('ट्रेड'!$U$4:$U$1003,$A69,'ट्रेड'!$S$4:$S$1003,"&lt;0"))))</f>
        <v/>
      </c>
    </row>
    <row r="70">
      <c r="A70" t="str">
        <f>IF('सूचियाँ'!$B$20="","",'सूचियाँ'!$B$20)</f>
        <v/>
      </c>
      <c r="B70" s="26" t="str">
        <f>IF($A70="","",COUNTIFS('ट्रेड'!$U$4:$U$1003,$A70,'ट्रेड'!$R$4:$R$1003,"&gt;=0")+COUNTIFS('ट्रेड'!$U$4:$U$1003,$A70,'ट्रेड'!$R$4:$R$1003,"&lt;0"))</f>
        <v/>
      </c>
      <c r="C70" s="27" t="str">
        <f>IF($A70="","",IF(B70=0,"—",COUNTIFS('ट्रेड'!$U$4:$U$1003,$A70,'ट्रेड'!$R$4:$R$1003,"&gt;0")/B70))</f>
        <v/>
      </c>
      <c r="D70" s="28" t="str">
        <f>IF($A70="","",IF(B70=0,"—",SUMIFS('ट्रेड'!$R$4:$R$1003,'ट्रेड'!$U$4:$U$1003,$A70)))</f>
        <v/>
      </c>
      <c r="E70" s="28" t="str">
        <f>IF($A70="","",IF(B70=0,"—",D70/B70))</f>
        <v/>
      </c>
      <c r="F70" s="31" t="str">
        <f>IF($A70="","",IF(COUNTIFS('ट्रेड'!$U$4:$U$1003,$A70,'ट्रेड'!$S$4:$S$1003,"&gt;=0")+COUNTIFS('ट्रेड'!$U$4:$U$1003,$A70,'ट्रेड'!$S$4:$S$1003,"&lt;0")=0,"—",SUMIFS('ट्रेड'!$S$4:$S$1003,'ट्रेड'!$U$4:$U$1003,$A70)/(COUNTIFS('ट्रेड'!$U$4:$U$1003,$A70,'ट्रेड'!$S$4:$S$1003,"&gt;=0")+COUNTIFS('ट्रेड'!$U$4:$U$1003,$A70,'ट्रेड'!$S$4:$S$1003,"&lt;0"))))</f>
        <v/>
      </c>
    </row>
    <row r="71">
      <c r="A71" t="str">
        <f>IF('सूचियाँ'!$B$21="","",'सूचियाँ'!$B$21)</f>
        <v/>
      </c>
      <c r="B71" s="26" t="str">
        <f>IF($A71="","",COUNTIFS('ट्रेड'!$U$4:$U$1003,$A71,'ट्रेड'!$R$4:$R$1003,"&gt;=0")+COUNTIFS('ट्रेड'!$U$4:$U$1003,$A71,'ट्रेड'!$R$4:$R$1003,"&lt;0"))</f>
        <v/>
      </c>
      <c r="C71" s="27" t="str">
        <f>IF($A71="","",IF(B71=0,"—",COUNTIFS('ट्रेड'!$U$4:$U$1003,$A71,'ट्रेड'!$R$4:$R$1003,"&gt;0")/B71))</f>
        <v/>
      </c>
      <c r="D71" s="28" t="str">
        <f>IF($A71="","",IF(B71=0,"—",SUMIFS('ट्रेड'!$R$4:$R$1003,'ट्रेड'!$U$4:$U$1003,$A71)))</f>
        <v/>
      </c>
      <c r="E71" s="28" t="str">
        <f>IF($A71="","",IF(B71=0,"—",D71/B71))</f>
        <v/>
      </c>
      <c r="F71" s="31" t="str">
        <f>IF($A71="","",IF(COUNTIFS('ट्रेड'!$U$4:$U$1003,$A71,'ट्रेड'!$S$4:$S$1003,"&gt;=0")+COUNTIFS('ट्रेड'!$U$4:$U$1003,$A71,'ट्रेड'!$S$4:$S$1003,"&lt;0")=0,"—",SUMIFS('ट्रेड'!$S$4:$S$1003,'ट्रेड'!$U$4:$U$1003,$A71)/(COUNTIFS('ट्रेड'!$U$4:$U$1003,$A71,'ट्रेड'!$S$4:$S$1003,"&gt;=0")+COUNTIFS('ट्रेड'!$U$4:$U$1003,$A71,'ट्रेड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3</v>
      </c>
      <c r="C74" s="33" t="s">
        <v>59</v>
      </c>
      <c r="D74" s="33" t="s">
        <v>89</v>
      </c>
      <c r="E74" s="33" t="s">
        <v>90</v>
      </c>
      <c r="F74" s="33" t="s">
        <v>91</v>
      </c>
    </row>
    <row r="75">
      <c r="A75" t="s">
        <v>96</v>
      </c>
      <c r="B75" s="26">
        <f>COUNTIFS('ट्रेड'!$W$4:$W$1003,"",'ट्रेड'!$R$4:$R$1003,"&gt;=0")+COUNTIFS('ट्रेड'!$W$4:$W$1003,"",'ट्रेड'!$R$4:$R$1003,"&lt;0")</f>
        <v>5</v>
      </c>
      <c r="C75" s="27">
        <f>IF(B75=0,"—",COUNTIFS('ट्रेड'!$W$4:$W$1003,"",'ट्रेड'!$R$4:$R$1003,"&gt;0")/B75)</f>
        <v>0.6</v>
      </c>
      <c r="D75" s="28">
        <f>IF(B75=0,"—",SUMIFS('ट्रेड'!$R$4:$R$1003,'ट्रेड'!$W$4:$W$1003,""))</f>
        <v>3167.1363267999905</v>
      </c>
      <c r="E75" s="28">
        <f>IF(B75=0,"—",D75/B75)</f>
        <v>633.427265359998</v>
      </c>
      <c r="F75" s="31">
        <f>IF(COUNTIFS('ट्रेड'!$W$4:$W$1003,"",'ट्रेड'!$S$4:$S$1003,"&gt;=0")+COUNTIFS('ट्रेड'!$W$4:$W$1003,"",'ट्रेड'!$S$4:$S$1003,"&lt;0")=0,"—",SUMIFS('ट्रेड'!$S$4:$S$1003,'ट्रेड'!$W$4:$W$1003,"")/(COUNTIFS('ट्रेड'!$W$4:$W$1003,"",'ट्रेड'!$S$4:$S$1003,"&gt;=0")+COUNTIFS('ट्रेड'!$W$4:$W$1003,"",'ट्रेड'!$S$4:$S$1003,"&lt;0")))</f>
        <v>-0.2727532638703214</v>
      </c>
    </row>
    <row r="76">
      <c r="A76" t="str">
        <f>IF('सूचियाँ'!$D$2="","",'सूचियाँ'!$D$2)</f>
        <v>शांत</v>
      </c>
      <c r="B76" s="26">
        <f>IF($A76="","",COUNTIFS('ट्रेड'!$W$4:$W$1003,$A76,'ट्रेड'!$R$4:$R$1003,"&gt;=0")+COUNTIFS('ट्रेड'!$W$4:$W$1003,$A76,'ट्रेड'!$R$4:$R$1003,"&lt;0"))</f>
        <v>0</v>
      </c>
      <c r="C76" s="27" t="str">
        <f>IF($A76="","",IF(B76=0,"—",COUNTIFS('ट्रेड'!$W$4:$W$1003,$A76,'ट्रेड'!$R$4:$R$1003,"&gt;0")/B76))</f>
        <v>—</v>
      </c>
      <c r="D76" s="28" t="str">
        <f>IF($A76="","",IF(B76=0,"—",SUMIFS('ट्रेड'!$R$4:$R$1003,'ट्रेड'!$W$4:$W$1003,$A76)))</f>
        <v>—</v>
      </c>
      <c r="E76" s="28" t="str">
        <f>IF($A76="","",IF(B76=0,"—",D76/B76))</f>
        <v>—</v>
      </c>
      <c r="F76" s="31" t="str">
        <f>IF($A76="","",IF(COUNTIFS('ट्रेड'!$W$4:$W$1003,$A76,'ट्रेड'!$S$4:$S$1003,"&gt;=0")+COUNTIFS('ट्रेड'!$W$4:$W$1003,$A76,'ट्रेड'!$S$4:$S$1003,"&lt;0")=0,"—",SUMIFS('ट्रेड'!$S$4:$S$1003,'ट्रेड'!$W$4:$W$1003,$A76)/(COUNTIFS('ट्रेड'!$W$4:$W$1003,$A76,'ट्रेड'!$S$4:$S$1003,"&gt;=0")+COUNTIFS('ट्रेड'!$W$4:$W$1003,$A76,'ट्रेड'!$S$4:$S$1003,"&lt;0"))))</f>
        <v>—</v>
      </c>
    </row>
    <row r="77">
      <c r="A77" t="str">
        <f>IF('सूचियाँ'!$D$3="","",'सूचियाँ'!$D$3)</f>
        <v>आत्मविश्वास</v>
      </c>
      <c r="B77" s="26">
        <f>IF($A77="","",COUNTIFS('ट्रेड'!$W$4:$W$1003,$A77,'ट्रेड'!$R$4:$R$1003,"&gt;=0")+COUNTIFS('ट्रेड'!$W$4:$W$1003,$A77,'ट्रेड'!$R$4:$R$1003,"&lt;0"))</f>
        <v>0</v>
      </c>
      <c r="C77" s="27" t="str">
        <f>IF($A77="","",IF(B77=0,"—",COUNTIFS('ट्रेड'!$W$4:$W$1003,$A77,'ट्रेड'!$R$4:$R$1003,"&gt;0")/B77))</f>
        <v>—</v>
      </c>
      <c r="D77" s="28" t="str">
        <f>IF($A77="","",IF(B77=0,"—",SUMIFS('ट्रेड'!$R$4:$R$1003,'ट्रेड'!$W$4:$W$1003,$A77)))</f>
        <v>—</v>
      </c>
      <c r="E77" s="28" t="str">
        <f>IF($A77="","",IF(B77=0,"—",D77/B77))</f>
        <v>—</v>
      </c>
      <c r="F77" s="31" t="str">
        <f>IF($A77="","",IF(COUNTIFS('ट्रेड'!$W$4:$W$1003,$A77,'ट्रेड'!$S$4:$S$1003,"&gt;=0")+COUNTIFS('ट्रेड'!$W$4:$W$1003,$A77,'ट्रेड'!$S$4:$S$1003,"&lt;0")=0,"—",SUMIFS('ट्रेड'!$S$4:$S$1003,'ट्रेड'!$W$4:$W$1003,$A77)/(COUNTIFS('ट्रेड'!$W$4:$W$1003,$A77,'ट्रेड'!$S$4:$S$1003,"&gt;=0")+COUNTIFS('ट्रेड'!$W$4:$W$1003,$A77,'ट्रेड'!$S$4:$S$1003,"&lt;0"))))</f>
        <v>—</v>
      </c>
    </row>
    <row r="78">
      <c r="A78" t="str">
        <f>IF('सूचियाँ'!$D$4="","",'सूचियाँ'!$D$4)</f>
        <v>उत्साह</v>
      </c>
      <c r="B78" s="26">
        <f>IF($A78="","",COUNTIFS('ट्रेड'!$W$4:$W$1003,$A78,'ट्रेड'!$R$4:$R$1003,"&gt;=0")+COUNTIFS('ट्रेड'!$W$4:$W$1003,$A78,'ट्रेड'!$R$4:$R$1003,"&lt;0"))</f>
        <v>0</v>
      </c>
      <c r="C78" s="27" t="str">
        <f>IF($A78="","",IF(B78=0,"—",COUNTIFS('ट्रेड'!$W$4:$W$1003,$A78,'ट्रेड'!$R$4:$R$1003,"&gt;0")/B78))</f>
        <v>—</v>
      </c>
      <c r="D78" s="28" t="str">
        <f>IF($A78="","",IF(B78=0,"—",SUMIFS('ट्रेड'!$R$4:$R$1003,'ट्रेड'!$W$4:$W$1003,$A78)))</f>
        <v>—</v>
      </c>
      <c r="E78" s="28" t="str">
        <f>IF($A78="","",IF(B78=0,"—",D78/B78))</f>
        <v>—</v>
      </c>
      <c r="F78" s="31" t="str">
        <f>IF($A78="","",IF(COUNTIFS('ट्रेड'!$W$4:$W$1003,$A78,'ट्रेड'!$S$4:$S$1003,"&gt;=0")+COUNTIFS('ट्रेड'!$W$4:$W$1003,$A78,'ट्रेड'!$S$4:$S$1003,"&lt;0")=0,"—",SUMIFS('ट्रेड'!$S$4:$S$1003,'ट्रेड'!$W$4:$W$1003,$A78)/(COUNTIFS('ट्रेड'!$W$4:$W$1003,$A78,'ट्रेड'!$S$4:$S$1003,"&gt;=0")+COUNTIFS('ट्रेड'!$W$4:$W$1003,$A78,'ट्रेड'!$S$4:$S$1003,"&lt;0"))))</f>
        <v>—</v>
      </c>
    </row>
    <row r="79">
      <c r="A79" t="str">
        <f>IF('सूचियाँ'!$D$5="","",'सूचियाँ'!$D$5)</f>
        <v>डर</v>
      </c>
      <c r="B79" s="26">
        <f>IF($A79="","",COUNTIFS('ट्रेड'!$W$4:$W$1003,$A79,'ट्रेड'!$R$4:$R$1003,"&gt;=0")+COUNTIFS('ट्रेड'!$W$4:$W$1003,$A79,'ट्रेड'!$R$4:$R$1003,"&lt;0"))</f>
        <v>0</v>
      </c>
      <c r="C79" s="27" t="str">
        <f>IF($A79="","",IF(B79=0,"—",COUNTIFS('ट्रेड'!$W$4:$W$1003,$A79,'ट्रेड'!$R$4:$R$1003,"&gt;0")/B79))</f>
        <v>—</v>
      </c>
      <c r="D79" s="28" t="str">
        <f>IF($A79="","",IF(B79=0,"—",SUMIFS('ट्रेड'!$R$4:$R$1003,'ट्रेड'!$W$4:$W$1003,$A79)))</f>
        <v>—</v>
      </c>
      <c r="E79" s="28" t="str">
        <f>IF($A79="","",IF(B79=0,"—",D79/B79))</f>
        <v>—</v>
      </c>
      <c r="F79" s="31" t="str">
        <f>IF($A79="","",IF(COUNTIFS('ट्रेड'!$W$4:$W$1003,$A79,'ट्रेड'!$S$4:$S$1003,"&gt;=0")+COUNTIFS('ट्रेड'!$W$4:$W$1003,$A79,'ट्रेड'!$S$4:$S$1003,"&lt;0")=0,"—",SUMIFS('ट्रेड'!$S$4:$S$1003,'ट्रेड'!$W$4:$W$1003,$A79)/(COUNTIFS('ट्रेड'!$W$4:$W$1003,$A79,'ट्रेड'!$S$4:$S$1003,"&gt;=0")+COUNTIFS('ट्रेड'!$W$4:$W$1003,$A79,'ट्रेड'!$S$4:$S$1003,"&lt;0"))))</f>
        <v>—</v>
      </c>
    </row>
    <row r="80">
      <c r="A80" t="str">
        <f>IF('सूचियाँ'!$D$6="","",'सूचियाँ'!$D$6)</f>
        <v>लालच</v>
      </c>
      <c r="B80" s="26">
        <f>IF($A80="","",COUNTIFS('ट्रेड'!$W$4:$W$1003,$A80,'ट्रेड'!$R$4:$R$1003,"&gt;=0")+COUNTIFS('ट्रेड'!$W$4:$W$1003,$A80,'ट्रेड'!$R$4:$R$1003,"&lt;0"))</f>
        <v>0</v>
      </c>
      <c r="C80" s="27" t="str">
        <f>IF($A80="","",IF(B80=0,"—",COUNTIFS('ट्रेड'!$W$4:$W$1003,$A80,'ट्रेड'!$R$4:$R$1003,"&gt;0")/B80))</f>
        <v>—</v>
      </c>
      <c r="D80" s="28" t="str">
        <f>IF($A80="","",IF(B80=0,"—",SUMIFS('ट्रेड'!$R$4:$R$1003,'ट्रेड'!$W$4:$W$1003,$A80)))</f>
        <v>—</v>
      </c>
      <c r="E80" s="28" t="str">
        <f>IF($A80="","",IF(B80=0,"—",D80/B80))</f>
        <v>—</v>
      </c>
      <c r="F80" s="31" t="str">
        <f>IF($A80="","",IF(COUNTIFS('ट्रेड'!$W$4:$W$1003,$A80,'ट्रेड'!$S$4:$S$1003,"&gt;=0")+COUNTIFS('ट्रेड'!$W$4:$W$1003,$A80,'ट्रेड'!$S$4:$S$1003,"&lt;0")=0,"—",SUMIFS('ट्रेड'!$S$4:$S$1003,'ट्रेड'!$W$4:$W$1003,$A80)/(COUNTIFS('ट्रेड'!$W$4:$W$1003,$A80,'ट्रेड'!$S$4:$S$1003,"&gt;=0")+COUNTIFS('ट्रेड'!$W$4:$W$1003,$A80,'ट्रेड'!$S$4:$S$1003,"&lt;0"))))</f>
        <v>—</v>
      </c>
    </row>
    <row r="81">
      <c r="A81" t="str">
        <f>IF('सूचियाँ'!$D$7="","",'सूचियाँ'!$D$7)</f>
        <v>ऊब</v>
      </c>
      <c r="B81" s="26">
        <f>IF($A81="","",COUNTIFS('ट्रेड'!$W$4:$W$1003,$A81,'ट्रेड'!$R$4:$R$1003,"&gt;=0")+COUNTIFS('ट्रेड'!$W$4:$W$1003,$A81,'ट्रेड'!$R$4:$R$1003,"&lt;0"))</f>
        <v>0</v>
      </c>
      <c r="C81" s="27" t="str">
        <f>IF($A81="","",IF(B81=0,"—",COUNTIFS('ट्रेड'!$W$4:$W$1003,$A81,'ट्रेड'!$R$4:$R$1003,"&gt;0")/B81))</f>
        <v>—</v>
      </c>
      <c r="D81" s="28" t="str">
        <f>IF($A81="","",IF(B81=0,"—",SUMIFS('ट्रेड'!$R$4:$R$1003,'ट्रेड'!$W$4:$W$1003,$A81)))</f>
        <v>—</v>
      </c>
      <c r="E81" s="28" t="str">
        <f>IF($A81="","",IF(B81=0,"—",D81/B81))</f>
        <v>—</v>
      </c>
      <c r="F81" s="31" t="str">
        <f>IF($A81="","",IF(COUNTIFS('ट्रेड'!$W$4:$W$1003,$A81,'ट्रेड'!$S$4:$S$1003,"&gt;=0")+COUNTIFS('ट्रेड'!$W$4:$W$1003,$A81,'ट्रेड'!$S$4:$S$1003,"&lt;0")=0,"—",SUMIFS('ट्रेड'!$S$4:$S$1003,'ट्रेड'!$W$4:$W$1003,$A81)/(COUNTIFS('ट्रेड'!$W$4:$W$1003,$A81,'ट्रेड'!$S$4:$S$1003,"&gt;=0")+COUNTIFS('ट्रेड'!$W$4:$W$1003,$A81,'ट्रेड'!$S$4:$S$1003,"&lt;0"))))</f>
        <v>—</v>
      </c>
    </row>
    <row r="82">
      <c r="A82" t="str">
        <f>IF('सूचियाँ'!$D$8="","",'सूचियाँ'!$D$8)</f>
        <v>गुस्सा</v>
      </c>
      <c r="B82" s="26">
        <f>IF($A82="","",COUNTIFS('ट्रेड'!$W$4:$W$1003,$A82,'ट्रेड'!$R$4:$R$1003,"&gt;=0")+COUNTIFS('ट्रेड'!$W$4:$W$1003,$A82,'ट्रेड'!$R$4:$R$1003,"&lt;0"))</f>
        <v>0</v>
      </c>
      <c r="C82" s="27" t="str">
        <f>IF($A82="","",IF(B82=0,"—",COUNTIFS('ट्रेड'!$W$4:$W$1003,$A82,'ट्रेड'!$R$4:$R$1003,"&gt;0")/B82))</f>
        <v>—</v>
      </c>
      <c r="D82" s="28" t="str">
        <f>IF($A82="","",IF(B82=0,"—",SUMIFS('ट्रेड'!$R$4:$R$1003,'ट्रेड'!$W$4:$W$1003,$A82)))</f>
        <v>—</v>
      </c>
      <c r="E82" s="28" t="str">
        <f>IF($A82="","",IF(B82=0,"—",D82/B82))</f>
        <v>—</v>
      </c>
      <c r="F82" s="31" t="str">
        <f>IF($A82="","",IF(COUNTIFS('ट्रेड'!$W$4:$W$1003,$A82,'ट्रेड'!$S$4:$S$1003,"&gt;=0")+COUNTIFS('ट्रेड'!$W$4:$W$1003,$A82,'ट्रेड'!$S$4:$S$1003,"&lt;0")=0,"—",SUMIFS('ट्रेड'!$S$4:$S$1003,'ट्रेड'!$W$4:$W$1003,$A82)/(COUNTIFS('ट्रेड'!$W$4:$W$1003,$A82,'ट्रेड'!$S$4:$S$1003,"&gt;=0")+COUNTIFS('ट्रेड'!$W$4:$W$1003,$A82,'ट्रेड'!$S$4:$S$1003,"&lt;0"))))</f>
        <v>—</v>
      </c>
    </row>
    <row r="83">
      <c r="A83" t="str">
        <f>IF('सूचियाँ'!$D$9="","",'सूचियाँ'!$D$9)</f>
        <v>थकान</v>
      </c>
      <c r="B83" s="26">
        <f>IF($A83="","",COUNTIFS('ट्रेड'!$W$4:$W$1003,$A83,'ट्रेड'!$R$4:$R$1003,"&gt;=0")+COUNTIFS('ट्रेड'!$W$4:$W$1003,$A83,'ट्रेड'!$R$4:$R$1003,"&lt;0"))</f>
        <v>0</v>
      </c>
      <c r="C83" s="27" t="str">
        <f>IF($A83="","",IF(B83=0,"—",COUNTIFS('ट्रेड'!$W$4:$W$1003,$A83,'ट्रेड'!$R$4:$R$1003,"&gt;0")/B83))</f>
        <v>—</v>
      </c>
      <c r="D83" s="28" t="str">
        <f>IF($A83="","",IF(B83=0,"—",SUMIFS('ट्रेड'!$R$4:$R$1003,'ट्रेड'!$W$4:$W$1003,$A83)))</f>
        <v>—</v>
      </c>
      <c r="E83" s="28" t="str">
        <f>IF($A83="","",IF(B83=0,"—",D83/B83))</f>
        <v>—</v>
      </c>
      <c r="F83" s="31" t="str">
        <f>IF($A83="","",IF(COUNTIFS('ट्रेड'!$W$4:$W$1003,$A83,'ट्रेड'!$S$4:$S$1003,"&gt;=0")+COUNTIFS('ट्रेड'!$W$4:$W$1003,$A83,'ट्रेड'!$S$4:$S$1003,"&lt;0")=0,"—",SUMIFS('ट्रेड'!$S$4:$S$1003,'ट्रेड'!$W$4:$W$1003,$A83)/(COUNTIFS('ट्रेड'!$W$4:$W$1003,$A83,'ट्रेड'!$S$4:$S$1003,"&gt;=0")+COUNTIFS('ट्रेड'!$W$4:$W$1003,$A83,'ट्रेड'!$S$4:$S$1003,"&lt;0"))))</f>
        <v>—</v>
      </c>
    </row>
    <row r="84">
      <c r="A84" t="str">
        <f>IF('सूचियाँ'!$D$10="","",'सूचियाँ'!$D$10)</f>
        <v/>
      </c>
      <c r="B84" s="26" t="str">
        <f>IF($A84="","",COUNTIFS('ट्रेड'!$W$4:$W$1003,$A84,'ट्रेड'!$R$4:$R$1003,"&gt;=0")+COUNTIFS('ट्रेड'!$W$4:$W$1003,$A84,'ट्रेड'!$R$4:$R$1003,"&lt;0"))</f>
        <v/>
      </c>
      <c r="C84" s="27" t="str">
        <f>IF($A84="","",IF(B84=0,"—",COUNTIFS('ट्रेड'!$W$4:$W$1003,$A84,'ट्रेड'!$R$4:$R$1003,"&gt;0")/B84))</f>
        <v/>
      </c>
      <c r="D84" s="28" t="str">
        <f>IF($A84="","",IF(B84=0,"—",SUMIFS('ट्रेड'!$R$4:$R$1003,'ट्रेड'!$W$4:$W$1003,$A84)))</f>
        <v/>
      </c>
      <c r="E84" s="28" t="str">
        <f>IF($A84="","",IF(B84=0,"—",D84/B84))</f>
        <v/>
      </c>
      <c r="F84" s="31" t="str">
        <f>IF($A84="","",IF(COUNTIFS('ट्रेड'!$W$4:$W$1003,$A84,'ट्रेड'!$S$4:$S$1003,"&gt;=0")+COUNTIFS('ट्रेड'!$W$4:$W$1003,$A84,'ट्रेड'!$S$4:$S$1003,"&lt;0")=0,"—",SUMIFS('ट्रेड'!$S$4:$S$1003,'ट्रेड'!$W$4:$W$1003,$A84)/(COUNTIFS('ट्रेड'!$W$4:$W$1003,$A84,'ट्रेड'!$S$4:$S$1003,"&gt;=0")+COUNTIFS('ट्रेड'!$W$4:$W$1003,$A84,'ट्रेड'!$S$4:$S$1003,"&lt;0"))))</f>
        <v/>
      </c>
    </row>
    <row r="85">
      <c r="A85" t="str">
        <f>IF('सूचियाँ'!$D$11="","",'सूचियाँ'!$D$11)</f>
        <v/>
      </c>
      <c r="B85" s="26" t="str">
        <f>IF($A85="","",COUNTIFS('ट्रेड'!$W$4:$W$1003,$A85,'ट्रेड'!$R$4:$R$1003,"&gt;=0")+COUNTIFS('ट्रेड'!$W$4:$W$1003,$A85,'ट्रेड'!$R$4:$R$1003,"&lt;0"))</f>
        <v/>
      </c>
      <c r="C85" s="27" t="str">
        <f>IF($A85="","",IF(B85=0,"—",COUNTIFS('ट्रेड'!$W$4:$W$1003,$A85,'ट्रेड'!$R$4:$R$1003,"&gt;0")/B85))</f>
        <v/>
      </c>
      <c r="D85" s="28" t="str">
        <f>IF($A85="","",IF(B85=0,"—",SUMIFS('ट्रेड'!$R$4:$R$1003,'ट्रेड'!$W$4:$W$1003,$A85)))</f>
        <v/>
      </c>
      <c r="E85" s="28" t="str">
        <f>IF($A85="","",IF(B85=0,"—",D85/B85))</f>
        <v/>
      </c>
      <c r="F85" s="31" t="str">
        <f>IF($A85="","",IF(COUNTIFS('ट्रेड'!$W$4:$W$1003,$A85,'ट्रेड'!$S$4:$S$1003,"&gt;=0")+COUNTIFS('ट्रेड'!$W$4:$W$1003,$A85,'ट्रेड'!$S$4:$S$1003,"&lt;0")=0,"—",SUMIFS('ट्रेड'!$S$4:$S$1003,'ट्रेड'!$W$4:$W$1003,$A85)/(COUNTIFS('ट्रेड'!$W$4:$W$1003,$A85,'ट्रेड'!$S$4:$S$1003,"&gt;=0")+COUNTIFS('ट्रेड'!$W$4:$W$1003,$A85,'ट्रेड'!$S$4:$S$1003,"&lt;0"))))</f>
        <v/>
      </c>
    </row>
    <row r="86">
      <c r="A86" t="str">
        <f>IF('सूचियाँ'!$D$12="","",'सूचियाँ'!$D$12)</f>
        <v/>
      </c>
      <c r="B86" s="26" t="str">
        <f>IF($A86="","",COUNTIFS('ट्रेड'!$W$4:$W$1003,$A86,'ट्रेड'!$R$4:$R$1003,"&gt;=0")+COUNTIFS('ट्रेड'!$W$4:$W$1003,$A86,'ट्रेड'!$R$4:$R$1003,"&lt;0"))</f>
        <v/>
      </c>
      <c r="C86" s="27" t="str">
        <f>IF($A86="","",IF(B86=0,"—",COUNTIFS('ट्रेड'!$W$4:$W$1003,$A86,'ट्रेड'!$R$4:$R$1003,"&gt;0")/B86))</f>
        <v/>
      </c>
      <c r="D86" s="28" t="str">
        <f>IF($A86="","",IF(B86=0,"—",SUMIFS('ट्रेड'!$R$4:$R$1003,'ट्रेड'!$W$4:$W$1003,$A86)))</f>
        <v/>
      </c>
      <c r="E86" s="28" t="str">
        <f>IF($A86="","",IF(B86=0,"—",D86/B86))</f>
        <v/>
      </c>
      <c r="F86" s="31" t="str">
        <f>IF($A86="","",IF(COUNTIFS('ट्रेड'!$W$4:$W$1003,$A86,'ट्रेड'!$S$4:$S$1003,"&gt;=0")+COUNTIFS('ट्रेड'!$W$4:$W$1003,$A86,'ट्रेड'!$S$4:$S$1003,"&lt;0")=0,"—",SUMIFS('ट्रेड'!$S$4:$S$1003,'ट्रेड'!$W$4:$W$1003,$A86)/(COUNTIFS('ट्रेड'!$W$4:$W$1003,$A86,'ट्रेड'!$S$4:$S$1003,"&gt;=0")+COUNTIFS('ट्रेड'!$W$4:$W$1003,$A86,'ट्रेड'!$S$4:$S$1003,"&lt;0"))))</f>
        <v/>
      </c>
    </row>
    <row r="87">
      <c r="A87" t="str">
        <f>IF('सूचियाँ'!$D$13="","",'सूचियाँ'!$D$13)</f>
        <v/>
      </c>
      <c r="B87" s="26" t="str">
        <f>IF($A87="","",COUNTIFS('ट्रेड'!$W$4:$W$1003,$A87,'ट्रेड'!$R$4:$R$1003,"&gt;=0")+COUNTIFS('ट्रेड'!$W$4:$W$1003,$A87,'ट्रेड'!$R$4:$R$1003,"&lt;0"))</f>
        <v/>
      </c>
      <c r="C87" s="27" t="str">
        <f>IF($A87="","",IF(B87=0,"—",COUNTIFS('ट्रेड'!$W$4:$W$1003,$A87,'ट्रेड'!$R$4:$R$1003,"&gt;0")/B87))</f>
        <v/>
      </c>
      <c r="D87" s="28" t="str">
        <f>IF($A87="","",IF(B87=0,"—",SUMIFS('ट्रेड'!$R$4:$R$1003,'ट्रेड'!$W$4:$W$1003,$A87)))</f>
        <v/>
      </c>
      <c r="E87" s="28" t="str">
        <f>IF($A87="","",IF(B87=0,"—",D87/B87))</f>
        <v/>
      </c>
      <c r="F87" s="31" t="str">
        <f>IF($A87="","",IF(COUNTIFS('ट्रेड'!$W$4:$W$1003,$A87,'ट्रेड'!$S$4:$S$1003,"&gt;=0")+COUNTIFS('ट्रेड'!$W$4:$W$1003,$A87,'ट्रेड'!$S$4:$S$1003,"&lt;0")=0,"—",SUMIFS('ट्रेड'!$S$4:$S$1003,'ट्रेड'!$W$4:$W$1003,$A87)/(COUNTIFS('ट्रेड'!$W$4:$W$1003,$A87,'ट्रेड'!$S$4:$S$1003,"&gt;=0")+COUNTIFS('ट्रेड'!$W$4:$W$1003,$A87,'ट्रेड'!$S$4:$S$1003,"&lt;0"))))</f>
        <v/>
      </c>
    </row>
    <row r="88">
      <c r="A88" t="str">
        <f>IF('सूचियाँ'!$D$14="","",'सूचियाँ'!$D$14)</f>
        <v/>
      </c>
      <c r="B88" s="26" t="str">
        <f>IF($A88="","",COUNTIFS('ट्रेड'!$W$4:$W$1003,$A88,'ट्रेड'!$R$4:$R$1003,"&gt;=0")+COUNTIFS('ट्रेड'!$W$4:$W$1003,$A88,'ट्रेड'!$R$4:$R$1003,"&lt;0"))</f>
        <v/>
      </c>
      <c r="C88" s="27" t="str">
        <f>IF($A88="","",IF(B88=0,"—",COUNTIFS('ट्रेड'!$W$4:$W$1003,$A88,'ट्रेड'!$R$4:$R$1003,"&gt;0")/B88))</f>
        <v/>
      </c>
      <c r="D88" s="28" t="str">
        <f>IF($A88="","",IF(B88=0,"—",SUMIFS('ट्रेड'!$R$4:$R$1003,'ट्रेड'!$W$4:$W$1003,$A88)))</f>
        <v/>
      </c>
      <c r="E88" s="28" t="str">
        <f>IF($A88="","",IF(B88=0,"—",D88/B88))</f>
        <v/>
      </c>
      <c r="F88" s="31" t="str">
        <f>IF($A88="","",IF(COUNTIFS('ट्रेड'!$W$4:$W$1003,$A88,'ट्रेड'!$S$4:$S$1003,"&gt;=0")+COUNTIFS('ट्रेड'!$W$4:$W$1003,$A88,'ट्रेड'!$S$4:$S$1003,"&lt;0")=0,"—",SUMIFS('ट्रेड'!$S$4:$S$1003,'ट्रेड'!$W$4:$W$1003,$A88)/(COUNTIFS('ट्रेड'!$W$4:$W$1003,$A88,'ट्रेड'!$S$4:$S$1003,"&gt;=0")+COUNTIFS('ट्रेड'!$W$4:$W$1003,$A88,'ट्रेड'!$S$4:$S$1003,"&lt;0"))))</f>
        <v/>
      </c>
    </row>
    <row r="89">
      <c r="A89" t="str">
        <f>IF('सूचियाँ'!$D$15="","",'सूचियाँ'!$D$15)</f>
        <v/>
      </c>
      <c r="B89" s="26" t="str">
        <f>IF($A89="","",COUNTIFS('ट्रेड'!$W$4:$W$1003,$A89,'ट्रेड'!$R$4:$R$1003,"&gt;=0")+COUNTIFS('ट्रेड'!$W$4:$W$1003,$A89,'ट्रेड'!$R$4:$R$1003,"&lt;0"))</f>
        <v/>
      </c>
      <c r="C89" s="27" t="str">
        <f>IF($A89="","",IF(B89=0,"—",COUNTIFS('ट्रेड'!$W$4:$W$1003,$A89,'ट्रेड'!$R$4:$R$1003,"&gt;0")/B89))</f>
        <v/>
      </c>
      <c r="D89" s="28" t="str">
        <f>IF($A89="","",IF(B89=0,"—",SUMIFS('ट्रेड'!$R$4:$R$1003,'ट्रेड'!$W$4:$W$1003,$A89)))</f>
        <v/>
      </c>
      <c r="E89" s="28" t="str">
        <f>IF($A89="","",IF(B89=0,"—",D89/B89))</f>
        <v/>
      </c>
      <c r="F89" s="31" t="str">
        <f>IF($A89="","",IF(COUNTIFS('ट्रेड'!$W$4:$W$1003,$A89,'ट्रेड'!$S$4:$S$1003,"&gt;=0")+COUNTIFS('ट्रेड'!$W$4:$W$1003,$A89,'ट्रेड'!$S$4:$S$1003,"&lt;0")=0,"—",SUMIFS('ट्रेड'!$S$4:$S$1003,'ट्रेड'!$W$4:$W$1003,$A89)/(COUNTIFS('ट्रेड'!$W$4:$W$1003,$A89,'ट्रेड'!$S$4:$S$1003,"&gt;=0")+COUNTIFS('ट्रेड'!$W$4:$W$1003,$A89,'ट्रेड'!$S$4:$S$1003,"&lt;0"))))</f>
        <v/>
      </c>
    </row>
    <row r="90">
      <c r="A90" t="str">
        <f>IF('सूचियाँ'!$D$16="","",'सूचियाँ'!$D$16)</f>
        <v/>
      </c>
      <c r="B90" s="26" t="str">
        <f>IF($A90="","",COUNTIFS('ट्रेड'!$W$4:$W$1003,$A90,'ट्रेड'!$R$4:$R$1003,"&gt;=0")+COUNTIFS('ट्रेड'!$W$4:$W$1003,$A90,'ट्रेड'!$R$4:$R$1003,"&lt;0"))</f>
        <v/>
      </c>
      <c r="C90" s="27" t="str">
        <f>IF($A90="","",IF(B90=0,"—",COUNTIFS('ट्रेड'!$W$4:$W$1003,$A90,'ट्रेड'!$R$4:$R$1003,"&gt;0")/B90))</f>
        <v/>
      </c>
      <c r="D90" s="28" t="str">
        <f>IF($A90="","",IF(B90=0,"—",SUMIFS('ट्रेड'!$R$4:$R$1003,'ट्रेड'!$W$4:$W$1003,$A90)))</f>
        <v/>
      </c>
      <c r="E90" s="28" t="str">
        <f>IF($A90="","",IF(B90=0,"—",D90/B90))</f>
        <v/>
      </c>
      <c r="F90" s="31" t="str">
        <f>IF($A90="","",IF(COUNTIFS('ट्रेड'!$W$4:$W$1003,$A90,'ट्रेड'!$S$4:$S$1003,"&gt;=0")+COUNTIFS('ट्रेड'!$W$4:$W$1003,$A90,'ट्रेड'!$S$4:$S$1003,"&lt;0")=0,"—",SUMIFS('ट्रेड'!$S$4:$S$1003,'ट्रेड'!$W$4:$W$1003,$A90)/(COUNTIFS('ट्रेड'!$W$4:$W$1003,$A90,'ट्रेड'!$S$4:$S$1003,"&gt;=0")+COUNTIFS('ट्रेड'!$W$4:$W$1003,$A90,'ट्रेड'!$S$4:$S$1003,"&lt;0"))))</f>
        <v/>
      </c>
    </row>
    <row r="91">
      <c r="A91" t="str">
        <f>IF('सूचियाँ'!$D$17="","",'सूचियाँ'!$D$17)</f>
        <v/>
      </c>
      <c r="B91" s="26" t="str">
        <f>IF($A91="","",COUNTIFS('ट्रेड'!$W$4:$W$1003,$A91,'ट्रेड'!$R$4:$R$1003,"&gt;=0")+COUNTIFS('ट्रेड'!$W$4:$W$1003,$A91,'ट्रेड'!$R$4:$R$1003,"&lt;0"))</f>
        <v/>
      </c>
      <c r="C91" s="27" t="str">
        <f>IF($A91="","",IF(B91=0,"—",COUNTIFS('ट्रेड'!$W$4:$W$1003,$A91,'ट्रेड'!$R$4:$R$1003,"&gt;0")/B91))</f>
        <v/>
      </c>
      <c r="D91" s="28" t="str">
        <f>IF($A91="","",IF(B91=0,"—",SUMIFS('ट्रेड'!$R$4:$R$1003,'ट्रेड'!$W$4:$W$1003,$A91)))</f>
        <v/>
      </c>
      <c r="E91" s="28" t="str">
        <f>IF($A91="","",IF(B91=0,"—",D91/B91))</f>
        <v/>
      </c>
      <c r="F91" s="31" t="str">
        <f>IF($A91="","",IF(COUNTIFS('ट्रेड'!$W$4:$W$1003,$A91,'ट्रेड'!$S$4:$S$1003,"&gt;=0")+COUNTIFS('ट्रेड'!$W$4:$W$1003,$A91,'ट्रेड'!$S$4:$S$1003,"&lt;0")=0,"—",SUMIFS('ट्रेड'!$S$4:$S$1003,'ट्रेड'!$W$4:$W$1003,$A91)/(COUNTIFS('ट्रेड'!$W$4:$W$1003,$A91,'ट्रेड'!$S$4:$S$1003,"&gt;=0")+COUNTIFS('ट्रेड'!$W$4:$W$1003,$A91,'ट्रेड'!$S$4:$S$1003,"&lt;0"))))</f>
        <v/>
      </c>
    </row>
    <row r="92">
      <c r="A92" t="str">
        <f>IF('सूचियाँ'!$D$18="","",'सूचियाँ'!$D$18)</f>
        <v/>
      </c>
      <c r="B92" s="26" t="str">
        <f>IF($A92="","",COUNTIFS('ट्रेड'!$W$4:$W$1003,$A92,'ट्रेड'!$R$4:$R$1003,"&gt;=0")+COUNTIFS('ट्रेड'!$W$4:$W$1003,$A92,'ट्रेड'!$R$4:$R$1003,"&lt;0"))</f>
        <v/>
      </c>
      <c r="C92" s="27" t="str">
        <f>IF($A92="","",IF(B92=0,"—",COUNTIFS('ट्रेड'!$W$4:$W$1003,$A92,'ट्रेड'!$R$4:$R$1003,"&gt;0")/B92))</f>
        <v/>
      </c>
      <c r="D92" s="28" t="str">
        <f>IF($A92="","",IF(B92=0,"—",SUMIFS('ट्रेड'!$R$4:$R$1003,'ट्रेड'!$W$4:$W$1003,$A92)))</f>
        <v/>
      </c>
      <c r="E92" s="28" t="str">
        <f>IF($A92="","",IF(B92=0,"—",D92/B92))</f>
        <v/>
      </c>
      <c r="F92" s="31" t="str">
        <f>IF($A92="","",IF(COUNTIFS('ट्रेड'!$W$4:$W$1003,$A92,'ट्रेड'!$S$4:$S$1003,"&gt;=0")+COUNTIFS('ट्रेड'!$W$4:$W$1003,$A92,'ट्रेड'!$S$4:$S$1003,"&lt;0")=0,"—",SUMIFS('ट्रेड'!$S$4:$S$1003,'ट्रेड'!$W$4:$W$1003,$A92)/(COUNTIFS('ट्रेड'!$W$4:$W$1003,$A92,'ट्रेड'!$S$4:$S$1003,"&gt;=0")+COUNTIFS('ट्रेड'!$W$4:$W$1003,$A92,'ट्रेड'!$S$4:$S$1003,"&lt;0"))))</f>
        <v/>
      </c>
    </row>
    <row r="93">
      <c r="A93" t="str">
        <f>IF('सूचियाँ'!$D$19="","",'सूचियाँ'!$D$19)</f>
        <v/>
      </c>
      <c r="B93" s="26" t="str">
        <f>IF($A93="","",COUNTIFS('ट्रेड'!$W$4:$W$1003,$A93,'ट्रेड'!$R$4:$R$1003,"&gt;=0")+COUNTIFS('ट्रेड'!$W$4:$W$1003,$A93,'ट्रेड'!$R$4:$R$1003,"&lt;0"))</f>
        <v/>
      </c>
      <c r="C93" s="27" t="str">
        <f>IF($A93="","",IF(B93=0,"—",COUNTIFS('ट्रेड'!$W$4:$W$1003,$A93,'ट्रेड'!$R$4:$R$1003,"&gt;0")/B93))</f>
        <v/>
      </c>
      <c r="D93" s="28" t="str">
        <f>IF($A93="","",IF(B93=0,"—",SUMIFS('ट्रेड'!$R$4:$R$1003,'ट्रेड'!$W$4:$W$1003,$A93)))</f>
        <v/>
      </c>
      <c r="E93" s="28" t="str">
        <f>IF($A93="","",IF(B93=0,"—",D93/B93))</f>
        <v/>
      </c>
      <c r="F93" s="31" t="str">
        <f>IF($A93="","",IF(COUNTIFS('ट्रेड'!$W$4:$W$1003,$A93,'ट्रेड'!$S$4:$S$1003,"&gt;=0")+COUNTIFS('ट्रेड'!$W$4:$W$1003,$A93,'ट्रेड'!$S$4:$S$1003,"&lt;0")=0,"—",SUMIFS('ट्रेड'!$S$4:$S$1003,'ट्रेड'!$W$4:$W$1003,$A93)/(COUNTIFS('ट्रेड'!$W$4:$W$1003,$A93,'ट्रेड'!$S$4:$S$1003,"&gt;=0")+COUNTIFS('ट्रेड'!$W$4:$W$1003,$A93,'ट्रेड'!$S$4:$S$1003,"&lt;0"))))</f>
        <v/>
      </c>
    </row>
    <row r="94">
      <c r="A94" t="str">
        <f>IF('सूचियाँ'!$D$20="","",'सूचियाँ'!$D$20)</f>
        <v/>
      </c>
      <c r="B94" s="26" t="str">
        <f>IF($A94="","",COUNTIFS('ट्रेड'!$W$4:$W$1003,$A94,'ट्रेड'!$R$4:$R$1003,"&gt;=0")+COUNTIFS('ट्रेड'!$W$4:$W$1003,$A94,'ट्रेड'!$R$4:$R$1003,"&lt;0"))</f>
        <v/>
      </c>
      <c r="C94" s="27" t="str">
        <f>IF($A94="","",IF(B94=0,"—",COUNTIFS('ट्रेड'!$W$4:$W$1003,$A94,'ट्रेड'!$R$4:$R$1003,"&gt;0")/B94))</f>
        <v/>
      </c>
      <c r="D94" s="28" t="str">
        <f>IF($A94="","",IF(B94=0,"—",SUMIFS('ट्रेड'!$R$4:$R$1003,'ट्रेड'!$W$4:$W$1003,$A94)))</f>
        <v/>
      </c>
      <c r="E94" s="28" t="str">
        <f>IF($A94="","",IF(B94=0,"—",D94/B94))</f>
        <v/>
      </c>
      <c r="F94" s="31" t="str">
        <f>IF($A94="","",IF(COUNTIFS('ट्रेड'!$W$4:$W$1003,$A94,'ट्रेड'!$S$4:$S$1003,"&gt;=0")+COUNTIFS('ट्रेड'!$W$4:$W$1003,$A94,'ट्रेड'!$S$4:$S$1003,"&lt;0")=0,"—",SUMIFS('ट्रेड'!$S$4:$S$1003,'ट्रेड'!$W$4:$W$1003,$A94)/(COUNTIFS('ट्रेड'!$W$4:$W$1003,$A94,'ट्रेड'!$S$4:$S$1003,"&gt;=0")+COUNTIFS('ट्रेड'!$W$4:$W$1003,$A94,'ट्रेड'!$S$4:$S$1003,"&lt;0"))))</f>
        <v/>
      </c>
    </row>
    <row r="95">
      <c r="A95" t="str">
        <f>IF('सूचियाँ'!$D$21="","",'सूचियाँ'!$D$21)</f>
        <v/>
      </c>
      <c r="B95" s="26" t="str">
        <f>IF($A95="","",COUNTIFS('ट्रेड'!$W$4:$W$1003,$A95,'ट्रेड'!$R$4:$R$1003,"&gt;=0")+COUNTIFS('ट्रेड'!$W$4:$W$1003,$A95,'ट्रेड'!$R$4:$R$1003,"&lt;0"))</f>
        <v/>
      </c>
      <c r="C95" s="27" t="str">
        <f>IF($A95="","",IF(B95=0,"—",COUNTIFS('ट्रेड'!$W$4:$W$1003,$A95,'ट्रेड'!$R$4:$R$1003,"&gt;0")/B95))</f>
        <v/>
      </c>
      <c r="D95" s="28" t="str">
        <f>IF($A95="","",IF(B95=0,"—",SUMIFS('ट्रेड'!$R$4:$R$1003,'ट्रेड'!$W$4:$W$1003,$A95)))</f>
        <v/>
      </c>
      <c r="E95" s="28" t="str">
        <f>IF($A95="","",IF(B95=0,"—",D95/B95))</f>
        <v/>
      </c>
      <c r="F95" s="31" t="str">
        <f>IF($A95="","",IF(COUNTIFS('ट्रेड'!$W$4:$W$1003,$A95,'ट्रेड'!$S$4:$S$1003,"&gt;=0")+COUNTIFS('ट्रेड'!$W$4:$W$1003,$A95,'ट्रेड'!$S$4:$S$1003,"&lt;0")=0,"—",SUMIFS('ट्रेड'!$S$4:$S$1003,'ट्रेड'!$W$4:$W$1003,$A95)/(COUNTIFS('ट्रेड'!$W$4:$W$1003,$A95,'ट्रेड'!$S$4:$S$1003,"&gt;=0")+COUNTIFS('ट्रेड'!$W$4:$W$1003,$A95,'ट्रेड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3</v>
      </c>
      <c r="C99" s="33" t="s">
        <v>59</v>
      </c>
      <c r="D99" s="33" t="s">
        <v>89</v>
      </c>
      <c r="E99" s="33" t="s">
        <v>91</v>
      </c>
      <c r="F99" s="33" t="s">
        <v>99</v>
      </c>
      <c r="G99" s="33" t="s">
        <v>100</v>
      </c>
    </row>
    <row r="100">
      <c r="A100" s="34">
        <f>IF(COUNT('ट्रेड'!$AC$4:$AC$1003)=0,"",IF(MAX('ट्रेड'!$AC$4:$AC$1003)-7*0&lt;MIN('ट्रेड'!$AC$4:$AC$1003),"",MAX('ट्रेड'!$AC$4:$AC$1003)-7*0))</f>
        <v>46265</v>
      </c>
      <c r="B100" s="26">
        <f>IF($A100="","",COUNTIFS('ट्रेड'!$AC$4:$AC$1003,$A100,'ट्रेड'!$R$4:$R$1003,"&gt;=0")+COUNTIFS('ट्रेड'!$AC$4:$AC$1003,$A100,'ट्रेड'!$R$4:$R$1003,"&lt;0"))</f>
        <v>3</v>
      </c>
      <c r="C100" s="27">
        <f>IF($A100="","",IF(B100=0,"—",COUNTIFS('ट्रेड'!$AC$4:$AC$1003,$A100,'ट्रेड'!$R$4:$R$1003,"&gt;0")/B100))</f>
        <v>0.6666666666666666</v>
      </c>
      <c r="D100" s="28">
        <f>IF($A100="","",IF(B100=0,"—",SUMIFS('ट्रेड'!$R$4:$R$1003,'ट्रेड'!$AC$4:$AC$1003,$A100)))</f>
        <v>3606.9931081999894</v>
      </c>
      <c r="E100" s="31">
        <f>IF($A100="","",IF(COUNTIFS('ट्रेड'!$AC$4:$AC$1003,$A100,'ट्रेड'!$S$4:$S$1003,"&gt;=0")+COUNTIFS('ट्रेड'!$AC$4:$AC$1003,$A100,'ट्रेड'!$S$4:$S$1003,"&lt;0")=0,"—",SUMIFS('ट्रेड'!$S$4:$S$1003,'ट्रेड'!$AC$4:$AC$1003,$A100)/(COUNTIFS('ट्रेड'!$AC$4:$AC$1003,$A100,'ट्रेड'!$S$4:$S$1003,"&gt;=0")+COUNTIFS('ट्रेड'!$AC$4:$AC$1003,$A100,'ट्रेड'!$S$4:$S$1003,"&lt;0"))))</f>
        <v>0.016606574157024157</v>
      </c>
      <c r="F100" s="26">
        <f>IF($A100="","",B100-(COUNTIFS('ट्रेड'!$AC$4:$AC$1003,$A100,'ट्रेड'!$V$4:$V$1003,"",'ट्रेड'!$R$4:$R$1003,"&gt;=0")+COUNTIFS('ट्रेड'!$AC$4:$AC$1003,$A100,'ट्रेड'!$V$4:$V$1003,"",'ट्रेड'!$R$4:$R$1003,"&lt;0")))</f>
        <v>1</v>
      </c>
      <c r="G100" s="28">
        <f>IF($A100="","",IF(F100=0,"—",D100-SUMIFS('ट्रेड'!$R$4:$R$1003,'ट्रेड'!$AC$4:$AC$1003,$A100,'ट्रेड'!$V$4:$V$1003,"")))</f>
        <v>4148.967548799996</v>
      </c>
    </row>
    <row r="101">
      <c r="A101" s="34">
        <f>IF(COUNT('ट्रेड'!$AC$4:$AC$1003)=0,"",IF(MAX('ट्रेड'!$AC$4:$AC$1003)-7*1&lt;MIN('ट्रेड'!$AC$4:$AC$1003),"",MAX('ट्रेड'!$AC$4:$AC$1003)-7*1))</f>
        <v>46258</v>
      </c>
      <c r="B101" s="26">
        <f>IF($A101="","",COUNTIFS('ट्रेड'!$AC$4:$AC$1003,$A101,'ट्रेड'!$R$4:$R$1003,"&gt;=0")+COUNTIFS('ट्रेड'!$AC$4:$AC$1003,$A101,'ट्रेड'!$R$4:$R$1003,"&lt;0"))</f>
        <v>2</v>
      </c>
      <c r="C101" s="27">
        <f>IF($A101="","",IF(B101=0,"—",COUNTIFS('ट्रेड'!$AC$4:$AC$1003,$A101,'ट्रेड'!$R$4:$R$1003,"&gt;0")/B101))</f>
        <v>0.5</v>
      </c>
      <c r="D101" s="28">
        <f>IF($A101="","",IF(B101=0,"—",SUMIFS('ट्रेड'!$R$4:$R$1003,'ट्रेड'!$AC$4:$AC$1003,$A101)))</f>
        <v>-439.8567813999987</v>
      </c>
      <c r="E101" s="31">
        <f>IF($A101="","",IF(COUNTIFS('ट्रेड'!$AC$4:$AC$1003,$A101,'ट्रेड'!$S$4:$S$1003,"&gt;=0")+COUNTIFS('ट्रेड'!$AC$4:$AC$1003,$A101,'ट्रेड'!$S$4:$S$1003,"&lt;0")=0,"—",SUMIFS('ट्रेड'!$S$4:$S$1003,'ट्रेड'!$AC$4:$AC$1003,$A101)/(COUNTIFS('ट्रेड'!$AC$4:$AC$1003,$A101,'ट्रेड'!$S$4:$S$1003,"&gt;=0")+COUNTIFS('ट्रेड'!$AC$4:$AC$1003,$A101,'ट्रेड'!$S$4:$S$1003,"&lt;0"))))</f>
        <v>-0.5621131018976668</v>
      </c>
      <c r="F101" s="26">
        <f>IF($A101="","",B101-(COUNTIFS('ट्रेड'!$AC$4:$AC$1003,$A101,'ट्रेड'!$V$4:$V$1003,"",'ट्रेड'!$R$4:$R$1003,"&gt;=0")+COUNTIFS('ट्रेड'!$AC$4:$AC$1003,$A101,'ट्रेड'!$V$4:$V$1003,"",'ट्रेड'!$R$4:$R$1003,"&lt;0")))</f>
        <v>0</v>
      </c>
      <c r="G101" s="28" t="str">
        <f>IF($A101="","",IF(F101=0,"—",D101-SUMIFS('ट्रेड'!$R$4:$R$1003,'ट्रेड'!$AC$4:$AC$1003,$A101,'ट्रेड'!$V$4:$V$1003,"")))</f>
        <v>—</v>
      </c>
    </row>
    <row r="102">
      <c r="A102" s="34" t="str">
        <f>IF(COUNT('ट्रेड'!$AC$4:$AC$1003)=0,"",IF(MAX('ट्रेड'!$AC$4:$AC$1003)-7*2&lt;MIN('ट्रेड'!$AC$4:$AC$1003),"",MAX('ट्रेड'!$AC$4:$AC$1003)-7*2))</f>
        <v/>
      </c>
      <c r="B102" s="26" t="str">
        <f>IF($A102="","",COUNTIFS('ट्रेड'!$AC$4:$AC$1003,$A102,'ट्रेड'!$R$4:$R$1003,"&gt;=0")+COUNTIFS('ट्रेड'!$AC$4:$AC$1003,$A102,'ट्रेड'!$R$4:$R$1003,"&lt;0"))</f>
        <v/>
      </c>
      <c r="C102" s="27" t="str">
        <f>IF($A102="","",IF(B102=0,"—",COUNTIFS('ट्रेड'!$AC$4:$AC$1003,$A102,'ट्रेड'!$R$4:$R$1003,"&gt;0")/B102))</f>
        <v/>
      </c>
      <c r="D102" s="28" t="str">
        <f>IF($A102="","",IF(B102=0,"—",SUMIFS('ट्रेड'!$R$4:$R$1003,'ट्रेड'!$AC$4:$AC$1003,$A102)))</f>
        <v/>
      </c>
      <c r="E102" s="31" t="str">
        <f>IF($A102="","",IF(COUNTIFS('ट्रेड'!$AC$4:$AC$1003,$A102,'ट्रेड'!$S$4:$S$1003,"&gt;=0")+COUNTIFS('ट्रेड'!$AC$4:$AC$1003,$A102,'ट्रेड'!$S$4:$S$1003,"&lt;0")=0,"—",SUMIFS('ट्रेड'!$S$4:$S$1003,'ट्रेड'!$AC$4:$AC$1003,$A102)/(COUNTIFS('ट्रेड'!$AC$4:$AC$1003,$A102,'ट्रेड'!$S$4:$S$1003,"&gt;=0")+COUNTIFS('ट्रेड'!$AC$4:$AC$1003,$A102,'ट्रेड'!$S$4:$S$1003,"&lt;0"))))</f>
        <v/>
      </c>
      <c r="F102" s="26" t="str">
        <f>IF($A102="","",B102-(COUNTIFS('ट्रेड'!$AC$4:$AC$1003,$A102,'ट्रेड'!$V$4:$V$1003,"",'ट्रेड'!$R$4:$R$1003,"&gt;=0")+COUNTIFS('ट्रेड'!$AC$4:$AC$1003,$A102,'ट्रेड'!$V$4:$V$1003,"",'ट्रेड'!$R$4:$R$1003,"&lt;0")))</f>
        <v/>
      </c>
      <c r="G102" s="28" t="str">
        <f>IF($A102="","",IF(F102=0,"—",D102-SUMIFS('ट्रेड'!$R$4:$R$1003,'ट्रेड'!$AC$4:$AC$1003,$A102,'ट्रेड'!$V$4:$V$1003,"")))</f>
        <v/>
      </c>
    </row>
    <row r="103">
      <c r="A103" s="34" t="str">
        <f>IF(COUNT('ट्रेड'!$AC$4:$AC$1003)=0,"",IF(MAX('ट्रेड'!$AC$4:$AC$1003)-7*3&lt;MIN('ट्रेड'!$AC$4:$AC$1003),"",MAX('ट्रेड'!$AC$4:$AC$1003)-7*3))</f>
        <v/>
      </c>
      <c r="B103" s="26" t="str">
        <f>IF($A103="","",COUNTIFS('ट्रेड'!$AC$4:$AC$1003,$A103,'ट्रेड'!$R$4:$R$1003,"&gt;=0")+COUNTIFS('ट्रेड'!$AC$4:$AC$1003,$A103,'ट्रेड'!$R$4:$R$1003,"&lt;0"))</f>
        <v/>
      </c>
      <c r="C103" s="27" t="str">
        <f>IF($A103="","",IF(B103=0,"—",COUNTIFS('ट्रेड'!$AC$4:$AC$1003,$A103,'ट्रेड'!$R$4:$R$1003,"&gt;0")/B103))</f>
        <v/>
      </c>
      <c r="D103" s="28" t="str">
        <f>IF($A103="","",IF(B103=0,"—",SUMIFS('ट्रेड'!$R$4:$R$1003,'ट्रेड'!$AC$4:$AC$1003,$A103)))</f>
        <v/>
      </c>
      <c r="E103" s="31" t="str">
        <f>IF($A103="","",IF(COUNTIFS('ट्रेड'!$AC$4:$AC$1003,$A103,'ट्रेड'!$S$4:$S$1003,"&gt;=0")+COUNTIFS('ट्रेड'!$AC$4:$AC$1003,$A103,'ट्रेड'!$S$4:$S$1003,"&lt;0")=0,"—",SUMIFS('ट्रेड'!$S$4:$S$1003,'ट्रेड'!$AC$4:$AC$1003,$A103)/(COUNTIFS('ट्रेड'!$AC$4:$AC$1003,$A103,'ट्रेड'!$S$4:$S$1003,"&gt;=0")+COUNTIFS('ट्रेड'!$AC$4:$AC$1003,$A103,'ट्रेड'!$S$4:$S$1003,"&lt;0"))))</f>
        <v/>
      </c>
      <c r="F103" s="26" t="str">
        <f>IF($A103="","",B103-(COUNTIFS('ट्रेड'!$AC$4:$AC$1003,$A103,'ट्रेड'!$V$4:$V$1003,"",'ट्रेड'!$R$4:$R$1003,"&gt;=0")+COUNTIFS('ट्रेड'!$AC$4:$AC$1003,$A103,'ट्रेड'!$V$4:$V$1003,"",'ट्रेड'!$R$4:$R$1003,"&lt;0")))</f>
        <v/>
      </c>
      <c r="G103" s="28" t="str">
        <f>IF($A103="","",IF(F103=0,"—",D103-SUMIFS('ट्रेड'!$R$4:$R$1003,'ट्रेड'!$AC$4:$AC$1003,$A103,'ट्रेड'!$V$4:$V$1003,"")))</f>
        <v/>
      </c>
    </row>
    <row r="104">
      <c r="A104" s="34" t="str">
        <f>IF(COUNT('ट्रेड'!$AC$4:$AC$1003)=0,"",IF(MAX('ट्रेड'!$AC$4:$AC$1003)-7*4&lt;MIN('ट्रेड'!$AC$4:$AC$1003),"",MAX('ट्रेड'!$AC$4:$AC$1003)-7*4))</f>
        <v/>
      </c>
      <c r="B104" s="26" t="str">
        <f>IF($A104="","",COUNTIFS('ट्रेड'!$AC$4:$AC$1003,$A104,'ट्रेड'!$R$4:$R$1003,"&gt;=0")+COUNTIFS('ट्रेड'!$AC$4:$AC$1003,$A104,'ट्रेड'!$R$4:$R$1003,"&lt;0"))</f>
        <v/>
      </c>
      <c r="C104" s="27" t="str">
        <f>IF($A104="","",IF(B104=0,"—",COUNTIFS('ट्रेड'!$AC$4:$AC$1003,$A104,'ट्रेड'!$R$4:$R$1003,"&gt;0")/B104))</f>
        <v/>
      </c>
      <c r="D104" s="28" t="str">
        <f>IF($A104="","",IF(B104=0,"—",SUMIFS('ट्रेड'!$R$4:$R$1003,'ट्रेड'!$AC$4:$AC$1003,$A104)))</f>
        <v/>
      </c>
      <c r="E104" s="31" t="str">
        <f>IF($A104="","",IF(COUNTIFS('ट्रेड'!$AC$4:$AC$1003,$A104,'ट्रेड'!$S$4:$S$1003,"&gt;=0")+COUNTIFS('ट्रेड'!$AC$4:$AC$1003,$A104,'ट्रेड'!$S$4:$S$1003,"&lt;0")=0,"—",SUMIFS('ट्रेड'!$S$4:$S$1003,'ट्रेड'!$AC$4:$AC$1003,$A104)/(COUNTIFS('ट्रेड'!$AC$4:$AC$1003,$A104,'ट्रेड'!$S$4:$S$1003,"&gt;=0")+COUNTIFS('ट्रेड'!$AC$4:$AC$1003,$A104,'ट्रेड'!$S$4:$S$1003,"&lt;0"))))</f>
        <v/>
      </c>
      <c r="F104" s="26" t="str">
        <f>IF($A104="","",B104-(COUNTIFS('ट्रेड'!$AC$4:$AC$1003,$A104,'ट्रेड'!$V$4:$V$1003,"",'ट्रेड'!$R$4:$R$1003,"&gt;=0")+COUNTIFS('ट्रेड'!$AC$4:$AC$1003,$A104,'ट्रेड'!$V$4:$V$1003,"",'ट्रेड'!$R$4:$R$1003,"&lt;0")))</f>
        <v/>
      </c>
      <c r="G104" s="28" t="str">
        <f>IF($A104="","",IF(F104=0,"—",D104-SUMIFS('ट्रेड'!$R$4:$R$1003,'ट्रेड'!$AC$4:$AC$1003,$A104,'ट्रेड'!$V$4:$V$1003,"")))</f>
        <v/>
      </c>
    </row>
    <row r="105">
      <c r="A105" s="34" t="str">
        <f>IF(COUNT('ट्रेड'!$AC$4:$AC$1003)=0,"",IF(MAX('ट्रेड'!$AC$4:$AC$1003)-7*5&lt;MIN('ट्रेड'!$AC$4:$AC$1003),"",MAX('ट्रेड'!$AC$4:$AC$1003)-7*5))</f>
        <v/>
      </c>
      <c r="B105" s="26" t="str">
        <f>IF($A105="","",COUNTIFS('ट्रेड'!$AC$4:$AC$1003,$A105,'ट्रेड'!$R$4:$R$1003,"&gt;=0")+COUNTIFS('ट्रेड'!$AC$4:$AC$1003,$A105,'ट्रेड'!$R$4:$R$1003,"&lt;0"))</f>
        <v/>
      </c>
      <c r="C105" s="27" t="str">
        <f>IF($A105="","",IF(B105=0,"—",COUNTIFS('ट्रेड'!$AC$4:$AC$1003,$A105,'ट्रेड'!$R$4:$R$1003,"&gt;0")/B105))</f>
        <v/>
      </c>
      <c r="D105" s="28" t="str">
        <f>IF($A105="","",IF(B105=0,"—",SUMIFS('ट्रेड'!$R$4:$R$1003,'ट्रेड'!$AC$4:$AC$1003,$A105)))</f>
        <v/>
      </c>
      <c r="E105" s="31" t="str">
        <f>IF($A105="","",IF(COUNTIFS('ट्रेड'!$AC$4:$AC$1003,$A105,'ट्रेड'!$S$4:$S$1003,"&gt;=0")+COUNTIFS('ट्रेड'!$AC$4:$AC$1003,$A105,'ट्रेड'!$S$4:$S$1003,"&lt;0")=0,"—",SUMIFS('ट्रेड'!$S$4:$S$1003,'ट्रेड'!$AC$4:$AC$1003,$A105)/(COUNTIFS('ट्रेड'!$AC$4:$AC$1003,$A105,'ट्रेड'!$S$4:$S$1003,"&gt;=0")+COUNTIFS('ट्रेड'!$AC$4:$AC$1003,$A105,'ट्रेड'!$S$4:$S$1003,"&lt;0"))))</f>
        <v/>
      </c>
      <c r="F105" s="26" t="str">
        <f>IF($A105="","",B105-(COUNTIFS('ट्रेड'!$AC$4:$AC$1003,$A105,'ट्रेड'!$V$4:$V$1003,"",'ट्रेड'!$R$4:$R$1003,"&gt;=0")+COUNTIFS('ट्रेड'!$AC$4:$AC$1003,$A105,'ट्रेड'!$V$4:$V$1003,"",'ट्रेड'!$R$4:$R$1003,"&lt;0")))</f>
        <v/>
      </c>
      <c r="G105" s="28" t="str">
        <f>IF($A105="","",IF(F105=0,"—",D105-SUMIFS('ट्रेड'!$R$4:$R$1003,'ट्रेड'!$AC$4:$AC$1003,$A105,'ट्रेड'!$V$4:$V$1003,"")))</f>
        <v/>
      </c>
    </row>
    <row r="106">
      <c r="A106" s="34" t="str">
        <f>IF(COUNT('ट्रेड'!$AC$4:$AC$1003)=0,"",IF(MAX('ट्रेड'!$AC$4:$AC$1003)-7*6&lt;MIN('ट्रेड'!$AC$4:$AC$1003),"",MAX('ट्रेड'!$AC$4:$AC$1003)-7*6))</f>
        <v/>
      </c>
      <c r="B106" s="26" t="str">
        <f>IF($A106="","",COUNTIFS('ट्रेड'!$AC$4:$AC$1003,$A106,'ट्रेड'!$R$4:$R$1003,"&gt;=0")+COUNTIFS('ट्रेड'!$AC$4:$AC$1003,$A106,'ट्रेड'!$R$4:$R$1003,"&lt;0"))</f>
        <v/>
      </c>
      <c r="C106" s="27" t="str">
        <f>IF($A106="","",IF(B106=0,"—",COUNTIFS('ट्रेड'!$AC$4:$AC$1003,$A106,'ट्रेड'!$R$4:$R$1003,"&gt;0")/B106))</f>
        <v/>
      </c>
      <c r="D106" s="28" t="str">
        <f>IF($A106="","",IF(B106=0,"—",SUMIFS('ट्रेड'!$R$4:$R$1003,'ट्रेड'!$AC$4:$AC$1003,$A106)))</f>
        <v/>
      </c>
      <c r="E106" s="31" t="str">
        <f>IF($A106="","",IF(COUNTIFS('ट्रेड'!$AC$4:$AC$1003,$A106,'ट्रेड'!$S$4:$S$1003,"&gt;=0")+COUNTIFS('ट्रेड'!$AC$4:$AC$1003,$A106,'ट्रेड'!$S$4:$S$1003,"&lt;0")=0,"—",SUMIFS('ट्रेड'!$S$4:$S$1003,'ट्रेड'!$AC$4:$AC$1003,$A106)/(COUNTIFS('ट्रेड'!$AC$4:$AC$1003,$A106,'ट्रेड'!$S$4:$S$1003,"&gt;=0")+COUNTIFS('ट्रेड'!$AC$4:$AC$1003,$A106,'ट्रेड'!$S$4:$S$1003,"&lt;0"))))</f>
        <v/>
      </c>
      <c r="F106" s="26" t="str">
        <f>IF($A106="","",B106-(COUNTIFS('ट्रेड'!$AC$4:$AC$1003,$A106,'ट्रेड'!$V$4:$V$1003,"",'ट्रेड'!$R$4:$R$1003,"&gt;=0")+COUNTIFS('ट्रेड'!$AC$4:$AC$1003,$A106,'ट्रेड'!$V$4:$V$1003,"",'ट्रेड'!$R$4:$R$1003,"&lt;0")))</f>
        <v/>
      </c>
      <c r="G106" s="28" t="str">
        <f>IF($A106="","",IF(F106=0,"—",D106-SUMIFS('ट्रेड'!$R$4:$R$1003,'ट्रेड'!$AC$4:$AC$1003,$A106,'ट्रेड'!$V$4:$V$1003,"")))</f>
        <v/>
      </c>
    </row>
    <row r="107">
      <c r="A107" s="34" t="str">
        <f>IF(COUNT('ट्रेड'!$AC$4:$AC$1003)=0,"",IF(MAX('ट्रेड'!$AC$4:$AC$1003)-7*7&lt;MIN('ट्रेड'!$AC$4:$AC$1003),"",MAX('ट्रेड'!$AC$4:$AC$1003)-7*7))</f>
        <v/>
      </c>
      <c r="B107" s="26" t="str">
        <f>IF($A107="","",COUNTIFS('ट्रेड'!$AC$4:$AC$1003,$A107,'ट्रेड'!$R$4:$R$1003,"&gt;=0")+COUNTIFS('ट्रेड'!$AC$4:$AC$1003,$A107,'ट्रेड'!$R$4:$R$1003,"&lt;0"))</f>
        <v/>
      </c>
      <c r="C107" s="27" t="str">
        <f>IF($A107="","",IF(B107=0,"—",COUNTIFS('ट्रेड'!$AC$4:$AC$1003,$A107,'ट्रेड'!$R$4:$R$1003,"&gt;0")/B107))</f>
        <v/>
      </c>
      <c r="D107" s="28" t="str">
        <f>IF($A107="","",IF(B107=0,"—",SUMIFS('ट्रेड'!$R$4:$R$1003,'ट्रेड'!$AC$4:$AC$1003,$A107)))</f>
        <v/>
      </c>
      <c r="E107" s="31" t="str">
        <f>IF($A107="","",IF(COUNTIFS('ट्रेड'!$AC$4:$AC$1003,$A107,'ट्रेड'!$S$4:$S$1003,"&gt;=0")+COUNTIFS('ट्रेड'!$AC$4:$AC$1003,$A107,'ट्रेड'!$S$4:$S$1003,"&lt;0")=0,"—",SUMIFS('ट्रेड'!$S$4:$S$1003,'ट्रेड'!$AC$4:$AC$1003,$A107)/(COUNTIFS('ट्रेड'!$AC$4:$AC$1003,$A107,'ट्रेड'!$S$4:$S$1003,"&gt;=0")+COUNTIFS('ट्रेड'!$AC$4:$AC$1003,$A107,'ट्रेड'!$S$4:$S$1003,"&lt;0"))))</f>
        <v/>
      </c>
      <c r="F107" s="26" t="str">
        <f>IF($A107="","",B107-(COUNTIFS('ट्रेड'!$AC$4:$AC$1003,$A107,'ट्रेड'!$V$4:$V$1003,"",'ट्रेड'!$R$4:$R$1003,"&gt;=0")+COUNTIFS('ट्रेड'!$AC$4:$AC$1003,$A107,'ट्रेड'!$V$4:$V$1003,"",'ट्रेड'!$R$4:$R$1003,"&lt;0")))</f>
        <v/>
      </c>
      <c r="G107" s="28" t="str">
        <f>IF($A107="","",IF(F107=0,"—",D107-SUMIFS('ट्रेड'!$R$4:$R$1003,'ट्रेड'!$AC$4:$AC$1003,$A107,'ट्रेड'!$V$4:$V$1003,"")))</f>
        <v/>
      </c>
    </row>
    <row r="108">
      <c r="A108" s="34" t="str">
        <f>IF(COUNT('ट्रेड'!$AC$4:$AC$1003)=0,"",IF(MAX('ट्रेड'!$AC$4:$AC$1003)-7*8&lt;MIN('ट्रेड'!$AC$4:$AC$1003),"",MAX('ट्रेड'!$AC$4:$AC$1003)-7*8))</f>
        <v/>
      </c>
      <c r="B108" s="26" t="str">
        <f>IF($A108="","",COUNTIFS('ट्रेड'!$AC$4:$AC$1003,$A108,'ट्रेड'!$R$4:$R$1003,"&gt;=0")+COUNTIFS('ट्रेड'!$AC$4:$AC$1003,$A108,'ट्रेड'!$R$4:$R$1003,"&lt;0"))</f>
        <v/>
      </c>
      <c r="C108" s="27" t="str">
        <f>IF($A108="","",IF(B108=0,"—",COUNTIFS('ट्रेड'!$AC$4:$AC$1003,$A108,'ट्रेड'!$R$4:$R$1003,"&gt;0")/B108))</f>
        <v/>
      </c>
      <c r="D108" s="28" t="str">
        <f>IF($A108="","",IF(B108=0,"—",SUMIFS('ट्रेड'!$R$4:$R$1003,'ट्रेड'!$AC$4:$AC$1003,$A108)))</f>
        <v/>
      </c>
      <c r="E108" s="31" t="str">
        <f>IF($A108="","",IF(COUNTIFS('ट्रेड'!$AC$4:$AC$1003,$A108,'ट्रेड'!$S$4:$S$1003,"&gt;=0")+COUNTIFS('ट्रेड'!$AC$4:$AC$1003,$A108,'ट्रेड'!$S$4:$S$1003,"&lt;0")=0,"—",SUMIFS('ट्रेड'!$S$4:$S$1003,'ट्रेड'!$AC$4:$AC$1003,$A108)/(COUNTIFS('ट्रेड'!$AC$4:$AC$1003,$A108,'ट्रेड'!$S$4:$S$1003,"&gt;=0")+COUNTIFS('ट्रेड'!$AC$4:$AC$1003,$A108,'ट्रेड'!$S$4:$S$1003,"&lt;0"))))</f>
        <v/>
      </c>
      <c r="F108" s="26" t="str">
        <f>IF($A108="","",B108-(COUNTIFS('ट्रेड'!$AC$4:$AC$1003,$A108,'ट्रेड'!$V$4:$V$1003,"",'ट्रेड'!$R$4:$R$1003,"&gt;=0")+COUNTIFS('ट्रेड'!$AC$4:$AC$1003,$A108,'ट्रेड'!$V$4:$V$1003,"",'ट्रेड'!$R$4:$R$1003,"&lt;0")))</f>
        <v/>
      </c>
      <c r="G108" s="28" t="str">
        <f>IF($A108="","",IF(F108=0,"—",D108-SUMIFS('ट्रेड'!$R$4:$R$1003,'ट्रेड'!$AC$4:$AC$1003,$A108,'ट्रेड'!$V$4:$V$1003,"")))</f>
        <v/>
      </c>
    </row>
    <row r="109">
      <c r="A109" s="34" t="str">
        <f>IF(COUNT('ट्रेड'!$AC$4:$AC$1003)=0,"",IF(MAX('ट्रेड'!$AC$4:$AC$1003)-7*9&lt;MIN('ट्रेड'!$AC$4:$AC$1003),"",MAX('ट्रेड'!$AC$4:$AC$1003)-7*9))</f>
        <v/>
      </c>
      <c r="B109" s="26" t="str">
        <f>IF($A109="","",COUNTIFS('ट्रेड'!$AC$4:$AC$1003,$A109,'ट्रेड'!$R$4:$R$1003,"&gt;=0")+COUNTIFS('ट्रेड'!$AC$4:$AC$1003,$A109,'ट्रेड'!$R$4:$R$1003,"&lt;0"))</f>
        <v/>
      </c>
      <c r="C109" s="27" t="str">
        <f>IF($A109="","",IF(B109=0,"—",COUNTIFS('ट्रेड'!$AC$4:$AC$1003,$A109,'ट्रेड'!$R$4:$R$1003,"&gt;0")/B109))</f>
        <v/>
      </c>
      <c r="D109" s="28" t="str">
        <f>IF($A109="","",IF(B109=0,"—",SUMIFS('ट्रेड'!$R$4:$R$1003,'ट्रेड'!$AC$4:$AC$1003,$A109)))</f>
        <v/>
      </c>
      <c r="E109" s="31" t="str">
        <f>IF($A109="","",IF(COUNTIFS('ट्रेड'!$AC$4:$AC$1003,$A109,'ट्रेड'!$S$4:$S$1003,"&gt;=0")+COUNTIFS('ट्रेड'!$AC$4:$AC$1003,$A109,'ट्रेड'!$S$4:$S$1003,"&lt;0")=0,"—",SUMIFS('ट्रेड'!$S$4:$S$1003,'ट्रेड'!$AC$4:$AC$1003,$A109)/(COUNTIFS('ट्रेड'!$AC$4:$AC$1003,$A109,'ट्रेड'!$S$4:$S$1003,"&gt;=0")+COUNTIFS('ट्रेड'!$AC$4:$AC$1003,$A109,'ट्रेड'!$S$4:$S$1003,"&lt;0"))))</f>
        <v/>
      </c>
      <c r="F109" s="26" t="str">
        <f>IF($A109="","",B109-(COUNTIFS('ट्रेड'!$AC$4:$AC$1003,$A109,'ट्रेड'!$V$4:$V$1003,"",'ट्रेड'!$R$4:$R$1003,"&gt;=0")+COUNTIFS('ट्रेड'!$AC$4:$AC$1003,$A109,'ट्रेड'!$V$4:$V$1003,"",'ट्रेड'!$R$4:$R$1003,"&lt;0")))</f>
        <v/>
      </c>
      <c r="G109" s="28" t="str">
        <f>IF($A109="","",IF(F109=0,"—",D109-SUMIFS('ट्रेड'!$R$4:$R$1003,'ट्रेड'!$AC$4:$AC$1003,$A109,'ट्रेड'!$V$4:$V$1003,"")))</f>
        <v/>
      </c>
    </row>
    <row r="110">
      <c r="A110" s="34" t="str">
        <f>IF(COUNT('ट्रेड'!$AC$4:$AC$1003)=0,"",IF(MAX('ट्रेड'!$AC$4:$AC$1003)-7*10&lt;MIN('ट्रेड'!$AC$4:$AC$1003),"",MAX('ट्रेड'!$AC$4:$AC$1003)-7*10))</f>
        <v/>
      </c>
      <c r="B110" s="26" t="str">
        <f>IF($A110="","",COUNTIFS('ट्रेड'!$AC$4:$AC$1003,$A110,'ट्रेड'!$R$4:$R$1003,"&gt;=0")+COUNTIFS('ट्रेड'!$AC$4:$AC$1003,$A110,'ट्रेड'!$R$4:$R$1003,"&lt;0"))</f>
        <v/>
      </c>
      <c r="C110" s="27" t="str">
        <f>IF($A110="","",IF(B110=0,"—",COUNTIFS('ट्रेड'!$AC$4:$AC$1003,$A110,'ट्रेड'!$R$4:$R$1003,"&gt;0")/B110))</f>
        <v/>
      </c>
      <c r="D110" s="28" t="str">
        <f>IF($A110="","",IF(B110=0,"—",SUMIFS('ट्रेड'!$R$4:$R$1003,'ट्रेड'!$AC$4:$AC$1003,$A110)))</f>
        <v/>
      </c>
      <c r="E110" s="31" t="str">
        <f>IF($A110="","",IF(COUNTIFS('ट्रेड'!$AC$4:$AC$1003,$A110,'ट्रेड'!$S$4:$S$1003,"&gt;=0")+COUNTIFS('ट्रेड'!$AC$4:$AC$1003,$A110,'ट्रेड'!$S$4:$S$1003,"&lt;0")=0,"—",SUMIFS('ट्रेड'!$S$4:$S$1003,'ट्रेड'!$AC$4:$AC$1003,$A110)/(COUNTIFS('ट्रेड'!$AC$4:$AC$1003,$A110,'ट्रेड'!$S$4:$S$1003,"&gt;=0")+COUNTIFS('ट्रेड'!$AC$4:$AC$1003,$A110,'ट्रेड'!$S$4:$S$1003,"&lt;0"))))</f>
        <v/>
      </c>
      <c r="F110" s="26" t="str">
        <f>IF($A110="","",B110-(COUNTIFS('ट्रेड'!$AC$4:$AC$1003,$A110,'ट्रेड'!$V$4:$V$1003,"",'ट्रेड'!$R$4:$R$1003,"&gt;=0")+COUNTIFS('ट्रेड'!$AC$4:$AC$1003,$A110,'ट्रेड'!$V$4:$V$1003,"",'ट्रेड'!$R$4:$R$1003,"&lt;0")))</f>
        <v/>
      </c>
      <c r="G110" s="28" t="str">
        <f>IF($A110="","",IF(F110=0,"—",D110-SUMIFS('ट्रेड'!$R$4:$R$1003,'ट्रेड'!$AC$4:$AC$1003,$A110,'ट्रेड'!$V$4:$V$1003,"")))</f>
        <v/>
      </c>
    </row>
    <row r="111">
      <c r="A111" s="34" t="str">
        <f>IF(COUNT('ट्रेड'!$AC$4:$AC$1003)=0,"",IF(MAX('ट्रेड'!$AC$4:$AC$1003)-7*11&lt;MIN('ट्रेड'!$AC$4:$AC$1003),"",MAX('ट्रेड'!$AC$4:$AC$1003)-7*11))</f>
        <v/>
      </c>
      <c r="B111" s="26" t="str">
        <f>IF($A111="","",COUNTIFS('ट्रेड'!$AC$4:$AC$1003,$A111,'ट्रेड'!$R$4:$R$1003,"&gt;=0")+COUNTIFS('ट्रेड'!$AC$4:$AC$1003,$A111,'ट्रेड'!$R$4:$R$1003,"&lt;0"))</f>
        <v/>
      </c>
      <c r="C111" s="27" t="str">
        <f>IF($A111="","",IF(B111=0,"—",COUNTIFS('ट्रेड'!$AC$4:$AC$1003,$A111,'ट्रेड'!$R$4:$R$1003,"&gt;0")/B111))</f>
        <v/>
      </c>
      <c r="D111" s="28" t="str">
        <f>IF($A111="","",IF(B111=0,"—",SUMIFS('ट्रेड'!$R$4:$R$1003,'ट्रेड'!$AC$4:$AC$1003,$A111)))</f>
        <v/>
      </c>
      <c r="E111" s="31" t="str">
        <f>IF($A111="","",IF(COUNTIFS('ट्रेड'!$AC$4:$AC$1003,$A111,'ट्रेड'!$S$4:$S$1003,"&gt;=0")+COUNTIFS('ट्रेड'!$AC$4:$AC$1003,$A111,'ट्रेड'!$S$4:$S$1003,"&lt;0")=0,"—",SUMIFS('ट्रेड'!$S$4:$S$1003,'ट्रेड'!$AC$4:$AC$1003,$A111)/(COUNTIFS('ट्रेड'!$AC$4:$AC$1003,$A111,'ट्रेड'!$S$4:$S$1003,"&gt;=0")+COUNTIFS('ट्रेड'!$AC$4:$AC$1003,$A111,'ट्रेड'!$S$4:$S$1003,"&lt;0"))))</f>
        <v/>
      </c>
      <c r="F111" s="26" t="str">
        <f>IF($A111="","",B111-(COUNTIFS('ट्रेड'!$AC$4:$AC$1003,$A111,'ट्रेड'!$V$4:$V$1003,"",'ट्रेड'!$R$4:$R$1003,"&gt;=0")+COUNTIFS('ट्रेड'!$AC$4:$AC$1003,$A111,'ट्रेड'!$V$4:$V$1003,"",'ट्रेड'!$R$4:$R$1003,"&lt;0")))</f>
        <v/>
      </c>
      <c r="G111" s="28" t="str">
        <f>IF($A111="","",IF(F111=0,"—",D111-SUMIFS('ट्रेड'!$R$4:$R$1003,'ट्रेड'!$AC$4:$AC$1003,$A111,'ट्रेड'!$V$4:$V$1003,"")))</f>
        <v/>
      </c>
    </row>
    <row r="112">
      <c r="A112" s="34" t="str">
        <f>IF(COUNT('ट्रेड'!$AC$4:$AC$1003)=0,"",IF(MAX('ट्रेड'!$AC$4:$AC$1003)-7*12&lt;MIN('ट्रेड'!$AC$4:$AC$1003),"",MAX('ट्रेड'!$AC$4:$AC$1003)-7*12))</f>
        <v/>
      </c>
      <c r="B112" s="26" t="str">
        <f>IF($A112="","",COUNTIFS('ट्रेड'!$AC$4:$AC$1003,$A112,'ट्रेड'!$R$4:$R$1003,"&gt;=0")+COUNTIFS('ट्रेड'!$AC$4:$AC$1003,$A112,'ट्रेड'!$R$4:$R$1003,"&lt;0"))</f>
        <v/>
      </c>
      <c r="C112" s="27" t="str">
        <f>IF($A112="","",IF(B112=0,"—",COUNTIFS('ट्रेड'!$AC$4:$AC$1003,$A112,'ट्रेड'!$R$4:$R$1003,"&gt;0")/B112))</f>
        <v/>
      </c>
      <c r="D112" s="28" t="str">
        <f>IF($A112="","",IF(B112=0,"—",SUMIFS('ट्रेड'!$R$4:$R$1003,'ट्रेड'!$AC$4:$AC$1003,$A112)))</f>
        <v/>
      </c>
      <c r="E112" s="31" t="str">
        <f>IF($A112="","",IF(COUNTIFS('ट्रेड'!$AC$4:$AC$1003,$A112,'ट्रेड'!$S$4:$S$1003,"&gt;=0")+COUNTIFS('ट्रेड'!$AC$4:$AC$1003,$A112,'ट्रेड'!$S$4:$S$1003,"&lt;0")=0,"—",SUMIFS('ट्रेड'!$S$4:$S$1003,'ट्रेड'!$AC$4:$AC$1003,$A112)/(COUNTIFS('ट्रेड'!$AC$4:$AC$1003,$A112,'ट्रेड'!$S$4:$S$1003,"&gt;=0")+COUNTIFS('ट्रेड'!$AC$4:$AC$1003,$A112,'ट्रेड'!$S$4:$S$1003,"&lt;0"))))</f>
        <v/>
      </c>
      <c r="F112" s="26" t="str">
        <f>IF($A112="","",B112-(COUNTIFS('ट्रेड'!$AC$4:$AC$1003,$A112,'ट्रेड'!$V$4:$V$1003,"",'ट्रेड'!$R$4:$R$1003,"&gt;=0")+COUNTIFS('ट्रेड'!$AC$4:$AC$1003,$A112,'ट्रेड'!$V$4:$V$1003,"",'ट्रेड'!$R$4:$R$1003,"&lt;0")))</f>
        <v/>
      </c>
      <c r="G112" s="28" t="str">
        <f>IF($A112="","",IF(F112=0,"—",D112-SUMIFS('ट्रेड'!$R$4:$R$1003,'ट्रेड'!$AC$4:$AC$1003,$A112,'ट्रेड'!$V$4:$V$1003,"")))</f>
        <v/>
      </c>
    </row>
    <row r="113">
      <c r="A113" s="34" t="str">
        <f>IF(COUNT('ट्रेड'!$AC$4:$AC$1003)=0,"",IF(MAX('ट्रेड'!$AC$4:$AC$1003)-7*13&lt;MIN('ट्रेड'!$AC$4:$AC$1003),"",MAX('ट्रेड'!$AC$4:$AC$1003)-7*13))</f>
        <v/>
      </c>
      <c r="B113" s="26" t="str">
        <f>IF($A113="","",COUNTIFS('ट्रेड'!$AC$4:$AC$1003,$A113,'ट्रेड'!$R$4:$R$1003,"&gt;=0")+COUNTIFS('ट्रेड'!$AC$4:$AC$1003,$A113,'ट्रेड'!$R$4:$R$1003,"&lt;0"))</f>
        <v/>
      </c>
      <c r="C113" s="27" t="str">
        <f>IF($A113="","",IF(B113=0,"—",COUNTIFS('ट्रेड'!$AC$4:$AC$1003,$A113,'ट्रेड'!$R$4:$R$1003,"&gt;0")/B113))</f>
        <v/>
      </c>
      <c r="D113" s="28" t="str">
        <f>IF($A113="","",IF(B113=0,"—",SUMIFS('ट्रेड'!$R$4:$R$1003,'ट्रेड'!$AC$4:$AC$1003,$A113)))</f>
        <v/>
      </c>
      <c r="E113" s="31" t="str">
        <f>IF($A113="","",IF(COUNTIFS('ट्रेड'!$AC$4:$AC$1003,$A113,'ट्रेड'!$S$4:$S$1003,"&gt;=0")+COUNTIFS('ट्रेड'!$AC$4:$AC$1003,$A113,'ट्रेड'!$S$4:$S$1003,"&lt;0")=0,"—",SUMIFS('ट्रेड'!$S$4:$S$1003,'ट्रेड'!$AC$4:$AC$1003,$A113)/(COUNTIFS('ट्रेड'!$AC$4:$AC$1003,$A113,'ट्रेड'!$S$4:$S$1003,"&gt;=0")+COUNTIFS('ट्रेड'!$AC$4:$AC$1003,$A113,'ट्रेड'!$S$4:$S$1003,"&lt;0"))))</f>
        <v/>
      </c>
      <c r="F113" s="26" t="str">
        <f>IF($A113="","",B113-(COUNTIFS('ट्रेड'!$AC$4:$AC$1003,$A113,'ट्रेड'!$V$4:$V$1003,"",'ट्रेड'!$R$4:$R$1003,"&gt;=0")+COUNTIFS('ट्रेड'!$AC$4:$AC$1003,$A113,'ट्रेड'!$V$4:$V$1003,"",'ट्रेड'!$R$4:$R$1003,"&lt;0")))</f>
        <v/>
      </c>
      <c r="G113" s="28" t="str">
        <f>IF($A113="","",IF(F113=0,"—",D113-SUMIFS('ट्रेड'!$R$4:$R$1003,'ट्रेड'!$AC$4:$AC$1003,$A113,'ट्रेड'!$V$4:$V$1003,"")))</f>
        <v/>
      </c>
    </row>
    <row r="114">
      <c r="A114" s="34" t="str">
        <f>IF(COUNT('ट्रेड'!$AC$4:$AC$1003)=0,"",IF(MAX('ट्रेड'!$AC$4:$AC$1003)-7*14&lt;MIN('ट्रेड'!$AC$4:$AC$1003),"",MAX('ट्रेड'!$AC$4:$AC$1003)-7*14))</f>
        <v/>
      </c>
      <c r="B114" s="26" t="str">
        <f>IF($A114="","",COUNTIFS('ट्रेड'!$AC$4:$AC$1003,$A114,'ट्रेड'!$R$4:$R$1003,"&gt;=0")+COUNTIFS('ट्रेड'!$AC$4:$AC$1003,$A114,'ट्रेड'!$R$4:$R$1003,"&lt;0"))</f>
        <v/>
      </c>
      <c r="C114" s="27" t="str">
        <f>IF($A114="","",IF(B114=0,"—",COUNTIFS('ट्रेड'!$AC$4:$AC$1003,$A114,'ट्रेड'!$R$4:$R$1003,"&gt;0")/B114))</f>
        <v/>
      </c>
      <c r="D114" s="28" t="str">
        <f>IF($A114="","",IF(B114=0,"—",SUMIFS('ट्रेड'!$R$4:$R$1003,'ट्रेड'!$AC$4:$AC$1003,$A114)))</f>
        <v/>
      </c>
      <c r="E114" s="31" t="str">
        <f>IF($A114="","",IF(COUNTIFS('ट्रेड'!$AC$4:$AC$1003,$A114,'ट्रेड'!$S$4:$S$1003,"&gt;=0")+COUNTIFS('ट्रेड'!$AC$4:$AC$1003,$A114,'ट्रेड'!$S$4:$S$1003,"&lt;0")=0,"—",SUMIFS('ट्रेड'!$S$4:$S$1003,'ट्रेड'!$AC$4:$AC$1003,$A114)/(COUNTIFS('ट्रेड'!$AC$4:$AC$1003,$A114,'ट्रेड'!$S$4:$S$1003,"&gt;=0")+COUNTIFS('ट्रेड'!$AC$4:$AC$1003,$A114,'ट्रेड'!$S$4:$S$1003,"&lt;0"))))</f>
        <v/>
      </c>
      <c r="F114" s="26" t="str">
        <f>IF($A114="","",B114-(COUNTIFS('ट्रेड'!$AC$4:$AC$1003,$A114,'ट्रेड'!$V$4:$V$1003,"",'ट्रेड'!$R$4:$R$1003,"&gt;=0")+COUNTIFS('ट्रेड'!$AC$4:$AC$1003,$A114,'ट्रेड'!$V$4:$V$1003,"",'ट्रेड'!$R$4:$R$1003,"&lt;0")))</f>
        <v/>
      </c>
      <c r="G114" s="28" t="str">
        <f>IF($A114="","",IF(F114=0,"—",D114-SUMIFS('ट्रेड'!$R$4:$R$1003,'ट्रेड'!$AC$4:$AC$1003,$A114,'ट्रेड'!$V$4:$V$1003,"")))</f>
        <v/>
      </c>
    </row>
    <row r="115">
      <c r="A115" s="34" t="str">
        <f>IF(COUNT('ट्रेड'!$AC$4:$AC$1003)=0,"",IF(MAX('ट्रेड'!$AC$4:$AC$1003)-7*15&lt;MIN('ट्रेड'!$AC$4:$AC$1003),"",MAX('ट्रेड'!$AC$4:$AC$1003)-7*15))</f>
        <v/>
      </c>
      <c r="B115" s="26" t="str">
        <f>IF($A115="","",COUNTIFS('ट्रेड'!$AC$4:$AC$1003,$A115,'ट्रेड'!$R$4:$R$1003,"&gt;=0")+COUNTIFS('ट्रेड'!$AC$4:$AC$1003,$A115,'ट्रेड'!$R$4:$R$1003,"&lt;0"))</f>
        <v/>
      </c>
      <c r="C115" s="27" t="str">
        <f>IF($A115="","",IF(B115=0,"—",COUNTIFS('ट्रेड'!$AC$4:$AC$1003,$A115,'ट्रेड'!$R$4:$R$1003,"&gt;0")/B115))</f>
        <v/>
      </c>
      <c r="D115" s="28" t="str">
        <f>IF($A115="","",IF(B115=0,"—",SUMIFS('ट्रेड'!$R$4:$R$1003,'ट्रेड'!$AC$4:$AC$1003,$A115)))</f>
        <v/>
      </c>
      <c r="E115" s="31" t="str">
        <f>IF($A115="","",IF(COUNTIFS('ट्रेड'!$AC$4:$AC$1003,$A115,'ट्रेड'!$S$4:$S$1003,"&gt;=0")+COUNTIFS('ट्रेड'!$AC$4:$AC$1003,$A115,'ट्रेड'!$S$4:$S$1003,"&lt;0")=0,"—",SUMIFS('ट्रेड'!$S$4:$S$1003,'ट्रेड'!$AC$4:$AC$1003,$A115)/(COUNTIFS('ट्रेड'!$AC$4:$AC$1003,$A115,'ट्रेड'!$S$4:$S$1003,"&gt;=0")+COUNTIFS('ट्रेड'!$AC$4:$AC$1003,$A115,'ट्रेड'!$S$4:$S$1003,"&lt;0"))))</f>
        <v/>
      </c>
      <c r="F115" s="26" t="str">
        <f>IF($A115="","",B115-(COUNTIFS('ट्रेड'!$AC$4:$AC$1003,$A115,'ट्रेड'!$V$4:$V$1003,"",'ट्रेड'!$R$4:$R$1003,"&gt;=0")+COUNTIFS('ट्रेड'!$AC$4:$AC$1003,$A115,'ट्रेड'!$V$4:$V$1003,"",'ट्रेड'!$R$4:$R$1003,"&lt;0")))</f>
        <v/>
      </c>
      <c r="G115" s="28" t="str">
        <f>IF($A115="","",IF(F115=0,"—",D115-SUMIFS('ट्रेड'!$R$4:$R$1003,'ट्रेड'!$AC$4:$AC$1003,$A115,'ट्रेड'!$V$4:$V$1003,"")))</f>
        <v/>
      </c>
    </row>
    <row r="116">
      <c r="A116" s="34" t="str">
        <f>IF(COUNT('ट्रेड'!$AC$4:$AC$1003)=0,"",IF(MAX('ट्रेड'!$AC$4:$AC$1003)-7*16&lt;MIN('ट्रेड'!$AC$4:$AC$1003),"",MAX('ट्रेड'!$AC$4:$AC$1003)-7*16))</f>
        <v/>
      </c>
      <c r="B116" s="26" t="str">
        <f>IF($A116="","",COUNTIFS('ट्रेड'!$AC$4:$AC$1003,$A116,'ट्रेड'!$R$4:$R$1003,"&gt;=0")+COUNTIFS('ट्रेड'!$AC$4:$AC$1003,$A116,'ट्रेड'!$R$4:$R$1003,"&lt;0"))</f>
        <v/>
      </c>
      <c r="C116" s="27" t="str">
        <f>IF($A116="","",IF(B116=0,"—",COUNTIFS('ट्रेड'!$AC$4:$AC$1003,$A116,'ट्रेड'!$R$4:$R$1003,"&gt;0")/B116))</f>
        <v/>
      </c>
      <c r="D116" s="28" t="str">
        <f>IF($A116="","",IF(B116=0,"—",SUMIFS('ट्रेड'!$R$4:$R$1003,'ट्रेड'!$AC$4:$AC$1003,$A116)))</f>
        <v/>
      </c>
      <c r="E116" s="31" t="str">
        <f>IF($A116="","",IF(COUNTIFS('ट्रेड'!$AC$4:$AC$1003,$A116,'ट्रेड'!$S$4:$S$1003,"&gt;=0")+COUNTIFS('ट्रेड'!$AC$4:$AC$1003,$A116,'ट्रेड'!$S$4:$S$1003,"&lt;0")=0,"—",SUMIFS('ट्रेड'!$S$4:$S$1003,'ट्रेड'!$AC$4:$AC$1003,$A116)/(COUNTIFS('ट्रेड'!$AC$4:$AC$1003,$A116,'ट्रेड'!$S$4:$S$1003,"&gt;=0")+COUNTIFS('ट्रेड'!$AC$4:$AC$1003,$A116,'ट्रेड'!$S$4:$S$1003,"&lt;0"))))</f>
        <v/>
      </c>
      <c r="F116" s="26" t="str">
        <f>IF($A116="","",B116-(COUNTIFS('ट्रेड'!$AC$4:$AC$1003,$A116,'ट्रेड'!$V$4:$V$1003,"",'ट्रेड'!$R$4:$R$1003,"&gt;=0")+COUNTIFS('ट्रेड'!$AC$4:$AC$1003,$A116,'ट्रेड'!$V$4:$V$1003,"",'ट्रेड'!$R$4:$R$1003,"&lt;0")))</f>
        <v/>
      </c>
      <c r="G116" s="28" t="str">
        <f>IF($A116="","",IF(F116=0,"—",D116-SUMIFS('ट्रेड'!$R$4:$R$1003,'ट्रेड'!$AC$4:$AC$1003,$A116,'ट्रेड'!$V$4:$V$1003,"")))</f>
        <v/>
      </c>
    </row>
    <row r="117">
      <c r="A117" s="34" t="str">
        <f>IF(COUNT('ट्रेड'!$AC$4:$AC$1003)=0,"",IF(MAX('ट्रेड'!$AC$4:$AC$1003)-7*17&lt;MIN('ट्रेड'!$AC$4:$AC$1003),"",MAX('ट्रेड'!$AC$4:$AC$1003)-7*17))</f>
        <v/>
      </c>
      <c r="B117" s="26" t="str">
        <f>IF($A117="","",COUNTIFS('ट्रेड'!$AC$4:$AC$1003,$A117,'ट्रेड'!$R$4:$R$1003,"&gt;=0")+COUNTIFS('ट्रेड'!$AC$4:$AC$1003,$A117,'ट्रेड'!$R$4:$R$1003,"&lt;0"))</f>
        <v/>
      </c>
      <c r="C117" s="27" t="str">
        <f>IF($A117="","",IF(B117=0,"—",COUNTIFS('ट्रेड'!$AC$4:$AC$1003,$A117,'ट्रेड'!$R$4:$R$1003,"&gt;0")/B117))</f>
        <v/>
      </c>
      <c r="D117" s="28" t="str">
        <f>IF($A117="","",IF(B117=0,"—",SUMIFS('ट्रेड'!$R$4:$R$1003,'ट्रेड'!$AC$4:$AC$1003,$A117)))</f>
        <v/>
      </c>
      <c r="E117" s="31" t="str">
        <f>IF($A117="","",IF(COUNTIFS('ट्रेड'!$AC$4:$AC$1003,$A117,'ट्रेड'!$S$4:$S$1003,"&gt;=0")+COUNTIFS('ट्रेड'!$AC$4:$AC$1003,$A117,'ट्रेड'!$S$4:$S$1003,"&lt;0")=0,"—",SUMIFS('ट्रेड'!$S$4:$S$1003,'ट्रेड'!$AC$4:$AC$1003,$A117)/(COUNTIFS('ट्रेड'!$AC$4:$AC$1003,$A117,'ट्रेड'!$S$4:$S$1003,"&gt;=0")+COUNTIFS('ट्रेड'!$AC$4:$AC$1003,$A117,'ट्रेड'!$S$4:$S$1003,"&lt;0"))))</f>
        <v/>
      </c>
      <c r="F117" s="26" t="str">
        <f>IF($A117="","",B117-(COUNTIFS('ट्रेड'!$AC$4:$AC$1003,$A117,'ट्रेड'!$V$4:$V$1003,"",'ट्रेड'!$R$4:$R$1003,"&gt;=0")+COUNTIFS('ट्रेड'!$AC$4:$AC$1003,$A117,'ट्रेड'!$V$4:$V$1003,"",'ट्रेड'!$R$4:$R$1003,"&lt;0")))</f>
        <v/>
      </c>
      <c r="G117" s="28" t="str">
        <f>IF($A117="","",IF(F117=0,"—",D117-SUMIFS('ट्रेड'!$R$4:$R$1003,'ट्रेड'!$AC$4:$AC$1003,$A117,'ट्रेड'!$V$4:$V$1003,"")))</f>
        <v/>
      </c>
    </row>
    <row r="118">
      <c r="A118" s="34" t="str">
        <f>IF(COUNT('ट्रेड'!$AC$4:$AC$1003)=0,"",IF(MAX('ट्रेड'!$AC$4:$AC$1003)-7*18&lt;MIN('ट्रेड'!$AC$4:$AC$1003),"",MAX('ट्रेड'!$AC$4:$AC$1003)-7*18))</f>
        <v/>
      </c>
      <c r="B118" s="26" t="str">
        <f>IF($A118="","",COUNTIFS('ट्रेड'!$AC$4:$AC$1003,$A118,'ट्रेड'!$R$4:$R$1003,"&gt;=0")+COUNTIFS('ट्रेड'!$AC$4:$AC$1003,$A118,'ट्रेड'!$R$4:$R$1003,"&lt;0"))</f>
        <v/>
      </c>
      <c r="C118" s="27" t="str">
        <f>IF($A118="","",IF(B118=0,"—",COUNTIFS('ट्रेड'!$AC$4:$AC$1003,$A118,'ट्रेड'!$R$4:$R$1003,"&gt;0")/B118))</f>
        <v/>
      </c>
      <c r="D118" s="28" t="str">
        <f>IF($A118="","",IF(B118=0,"—",SUMIFS('ट्रेड'!$R$4:$R$1003,'ट्रेड'!$AC$4:$AC$1003,$A118)))</f>
        <v/>
      </c>
      <c r="E118" s="31" t="str">
        <f>IF($A118="","",IF(COUNTIFS('ट्रेड'!$AC$4:$AC$1003,$A118,'ट्रेड'!$S$4:$S$1003,"&gt;=0")+COUNTIFS('ट्रेड'!$AC$4:$AC$1003,$A118,'ट्रेड'!$S$4:$S$1003,"&lt;0")=0,"—",SUMIFS('ट्रेड'!$S$4:$S$1003,'ट्रेड'!$AC$4:$AC$1003,$A118)/(COUNTIFS('ट्रेड'!$AC$4:$AC$1003,$A118,'ट्रेड'!$S$4:$S$1003,"&gt;=0")+COUNTIFS('ट्रेड'!$AC$4:$AC$1003,$A118,'ट्रेड'!$S$4:$S$1003,"&lt;0"))))</f>
        <v/>
      </c>
      <c r="F118" s="26" t="str">
        <f>IF($A118="","",B118-(COUNTIFS('ट्रेड'!$AC$4:$AC$1003,$A118,'ट्रेड'!$V$4:$V$1003,"",'ट्रेड'!$R$4:$R$1003,"&gt;=0")+COUNTIFS('ट्रेड'!$AC$4:$AC$1003,$A118,'ट्रेड'!$V$4:$V$1003,"",'ट्रेड'!$R$4:$R$1003,"&lt;0")))</f>
        <v/>
      </c>
      <c r="G118" s="28" t="str">
        <f>IF($A118="","",IF(F118=0,"—",D118-SUMIFS('ट्रेड'!$R$4:$R$1003,'ट्रेड'!$AC$4:$AC$1003,$A118,'ट्रेड'!$V$4:$V$1003,"")))</f>
        <v/>
      </c>
    </row>
    <row r="119">
      <c r="A119" s="34" t="str">
        <f>IF(COUNT('ट्रेड'!$AC$4:$AC$1003)=0,"",IF(MAX('ट्रेड'!$AC$4:$AC$1003)-7*19&lt;MIN('ट्रेड'!$AC$4:$AC$1003),"",MAX('ट्रेड'!$AC$4:$AC$1003)-7*19))</f>
        <v/>
      </c>
      <c r="B119" s="26" t="str">
        <f>IF($A119="","",COUNTIFS('ट्रेड'!$AC$4:$AC$1003,$A119,'ट्रेड'!$R$4:$R$1003,"&gt;=0")+COUNTIFS('ट्रेड'!$AC$4:$AC$1003,$A119,'ट्रेड'!$R$4:$R$1003,"&lt;0"))</f>
        <v/>
      </c>
      <c r="C119" s="27" t="str">
        <f>IF($A119="","",IF(B119=0,"—",COUNTIFS('ट्रेड'!$AC$4:$AC$1003,$A119,'ट्रेड'!$R$4:$R$1003,"&gt;0")/B119))</f>
        <v/>
      </c>
      <c r="D119" s="28" t="str">
        <f>IF($A119="","",IF(B119=0,"—",SUMIFS('ट्रेड'!$R$4:$R$1003,'ट्रेड'!$AC$4:$AC$1003,$A119)))</f>
        <v/>
      </c>
      <c r="E119" s="31" t="str">
        <f>IF($A119="","",IF(COUNTIFS('ट्रेड'!$AC$4:$AC$1003,$A119,'ट्रेड'!$S$4:$S$1003,"&gt;=0")+COUNTIFS('ट्रेड'!$AC$4:$AC$1003,$A119,'ट्रेड'!$S$4:$S$1003,"&lt;0")=0,"—",SUMIFS('ट्रेड'!$S$4:$S$1003,'ट्रेड'!$AC$4:$AC$1003,$A119)/(COUNTIFS('ट्रेड'!$AC$4:$AC$1003,$A119,'ट्रेड'!$S$4:$S$1003,"&gt;=0")+COUNTIFS('ट्रेड'!$AC$4:$AC$1003,$A119,'ट्रेड'!$S$4:$S$1003,"&lt;0"))))</f>
        <v/>
      </c>
      <c r="F119" s="26" t="str">
        <f>IF($A119="","",B119-(COUNTIFS('ट्रेड'!$AC$4:$AC$1003,$A119,'ट्रेड'!$V$4:$V$1003,"",'ट्रेड'!$R$4:$R$1003,"&gt;=0")+COUNTIFS('ट्रेड'!$AC$4:$AC$1003,$A119,'ट्रेड'!$V$4:$V$1003,"",'ट्रेड'!$R$4:$R$1003,"&lt;0")))</f>
        <v/>
      </c>
      <c r="G119" s="28" t="str">
        <f>IF($A119="","",IF(F119=0,"—",D119-SUMIFS('ट्रेड'!$R$4:$R$1003,'ट्रेड'!$AC$4:$AC$1003,$A119,'ट्रेड'!$V$4:$V$1003,"")))</f>
        <v/>
      </c>
    </row>
    <row r="120">
      <c r="A120" s="34" t="str">
        <f>IF(COUNT('ट्रेड'!$AC$4:$AC$1003)=0,"",IF(MAX('ट्रेड'!$AC$4:$AC$1003)-7*20&lt;MIN('ट्रेड'!$AC$4:$AC$1003),"",MAX('ट्रेड'!$AC$4:$AC$1003)-7*20))</f>
        <v/>
      </c>
      <c r="B120" s="26" t="str">
        <f>IF($A120="","",COUNTIFS('ट्रेड'!$AC$4:$AC$1003,$A120,'ट्रेड'!$R$4:$R$1003,"&gt;=0")+COUNTIFS('ट्रेड'!$AC$4:$AC$1003,$A120,'ट्रेड'!$R$4:$R$1003,"&lt;0"))</f>
        <v/>
      </c>
      <c r="C120" s="27" t="str">
        <f>IF($A120="","",IF(B120=0,"—",COUNTIFS('ट्रेड'!$AC$4:$AC$1003,$A120,'ट्रेड'!$R$4:$R$1003,"&gt;0")/B120))</f>
        <v/>
      </c>
      <c r="D120" s="28" t="str">
        <f>IF($A120="","",IF(B120=0,"—",SUMIFS('ट्रेड'!$R$4:$R$1003,'ट्रेड'!$AC$4:$AC$1003,$A120)))</f>
        <v/>
      </c>
      <c r="E120" s="31" t="str">
        <f>IF($A120="","",IF(COUNTIFS('ट्रेड'!$AC$4:$AC$1003,$A120,'ट्रेड'!$S$4:$S$1003,"&gt;=0")+COUNTIFS('ट्रेड'!$AC$4:$AC$1003,$A120,'ट्रेड'!$S$4:$S$1003,"&lt;0")=0,"—",SUMIFS('ट्रेड'!$S$4:$S$1003,'ट्रेड'!$AC$4:$AC$1003,$A120)/(COUNTIFS('ट्रेड'!$AC$4:$AC$1003,$A120,'ट्रेड'!$S$4:$S$1003,"&gt;=0")+COUNTIFS('ट्रेड'!$AC$4:$AC$1003,$A120,'ट्रेड'!$S$4:$S$1003,"&lt;0"))))</f>
        <v/>
      </c>
      <c r="F120" s="26" t="str">
        <f>IF($A120="","",B120-(COUNTIFS('ट्रेड'!$AC$4:$AC$1003,$A120,'ट्रेड'!$V$4:$V$1003,"",'ट्रेड'!$R$4:$R$1003,"&gt;=0")+COUNTIFS('ट्रेड'!$AC$4:$AC$1003,$A120,'ट्रेड'!$V$4:$V$1003,"",'ट्रेड'!$R$4:$R$1003,"&lt;0")))</f>
        <v/>
      </c>
      <c r="G120" s="28" t="str">
        <f>IF($A120="","",IF(F120=0,"—",D120-SUMIFS('ट्रेड'!$R$4:$R$1003,'ट्रेड'!$AC$4:$AC$1003,$A120,'ट्रेड'!$V$4:$V$1003,"")))</f>
        <v/>
      </c>
    </row>
    <row r="121">
      <c r="A121" s="34" t="str">
        <f>IF(COUNT('ट्रेड'!$AC$4:$AC$1003)=0,"",IF(MAX('ट्रेड'!$AC$4:$AC$1003)-7*21&lt;MIN('ट्रेड'!$AC$4:$AC$1003),"",MAX('ट्रेड'!$AC$4:$AC$1003)-7*21))</f>
        <v/>
      </c>
      <c r="B121" s="26" t="str">
        <f>IF($A121="","",COUNTIFS('ट्रेड'!$AC$4:$AC$1003,$A121,'ट्रेड'!$R$4:$R$1003,"&gt;=0")+COUNTIFS('ट्रेड'!$AC$4:$AC$1003,$A121,'ट्रेड'!$R$4:$R$1003,"&lt;0"))</f>
        <v/>
      </c>
      <c r="C121" s="27" t="str">
        <f>IF($A121="","",IF(B121=0,"—",COUNTIFS('ट्रेड'!$AC$4:$AC$1003,$A121,'ट्रेड'!$R$4:$R$1003,"&gt;0")/B121))</f>
        <v/>
      </c>
      <c r="D121" s="28" t="str">
        <f>IF($A121="","",IF(B121=0,"—",SUMIFS('ट्रेड'!$R$4:$R$1003,'ट्रेड'!$AC$4:$AC$1003,$A121)))</f>
        <v/>
      </c>
      <c r="E121" s="31" t="str">
        <f>IF($A121="","",IF(COUNTIFS('ट्रेड'!$AC$4:$AC$1003,$A121,'ट्रेड'!$S$4:$S$1003,"&gt;=0")+COUNTIFS('ट्रेड'!$AC$4:$AC$1003,$A121,'ट्रेड'!$S$4:$S$1003,"&lt;0")=0,"—",SUMIFS('ट्रेड'!$S$4:$S$1003,'ट्रेड'!$AC$4:$AC$1003,$A121)/(COUNTIFS('ट्रेड'!$AC$4:$AC$1003,$A121,'ट्रेड'!$S$4:$S$1003,"&gt;=0")+COUNTIFS('ट्रेड'!$AC$4:$AC$1003,$A121,'ट्रेड'!$S$4:$S$1003,"&lt;0"))))</f>
        <v/>
      </c>
      <c r="F121" s="26" t="str">
        <f>IF($A121="","",B121-(COUNTIFS('ट्रेड'!$AC$4:$AC$1003,$A121,'ट्रेड'!$V$4:$V$1003,"",'ट्रेड'!$R$4:$R$1003,"&gt;=0")+COUNTIFS('ट्रेड'!$AC$4:$AC$1003,$A121,'ट्रेड'!$V$4:$V$1003,"",'ट्रेड'!$R$4:$R$1003,"&lt;0")))</f>
        <v/>
      </c>
      <c r="G121" s="28" t="str">
        <f>IF($A121="","",IF(F121=0,"—",D121-SUMIFS('ट्रेड'!$R$4:$R$1003,'ट्रेड'!$AC$4:$AC$1003,$A121,'ट्रेड'!$V$4:$V$1003,"")))</f>
        <v/>
      </c>
    </row>
    <row r="122">
      <c r="A122" s="34" t="str">
        <f>IF(COUNT('ट्रेड'!$AC$4:$AC$1003)=0,"",IF(MAX('ट्रेड'!$AC$4:$AC$1003)-7*22&lt;MIN('ट्रेड'!$AC$4:$AC$1003),"",MAX('ट्रेड'!$AC$4:$AC$1003)-7*22))</f>
        <v/>
      </c>
      <c r="B122" s="26" t="str">
        <f>IF($A122="","",COUNTIFS('ट्रेड'!$AC$4:$AC$1003,$A122,'ट्रेड'!$R$4:$R$1003,"&gt;=0")+COUNTIFS('ट्रेड'!$AC$4:$AC$1003,$A122,'ट्रेड'!$R$4:$R$1003,"&lt;0"))</f>
        <v/>
      </c>
      <c r="C122" s="27" t="str">
        <f>IF($A122="","",IF(B122=0,"—",COUNTIFS('ट्रेड'!$AC$4:$AC$1003,$A122,'ट्रेड'!$R$4:$R$1003,"&gt;0")/B122))</f>
        <v/>
      </c>
      <c r="D122" s="28" t="str">
        <f>IF($A122="","",IF(B122=0,"—",SUMIFS('ट्रेड'!$R$4:$R$1003,'ट्रेड'!$AC$4:$AC$1003,$A122)))</f>
        <v/>
      </c>
      <c r="E122" s="31" t="str">
        <f>IF($A122="","",IF(COUNTIFS('ट्रेड'!$AC$4:$AC$1003,$A122,'ट्रेड'!$S$4:$S$1003,"&gt;=0")+COUNTIFS('ट्रेड'!$AC$4:$AC$1003,$A122,'ट्रेड'!$S$4:$S$1003,"&lt;0")=0,"—",SUMIFS('ट्रेड'!$S$4:$S$1003,'ट्रेड'!$AC$4:$AC$1003,$A122)/(COUNTIFS('ट्रेड'!$AC$4:$AC$1003,$A122,'ट्रेड'!$S$4:$S$1003,"&gt;=0")+COUNTIFS('ट्रेड'!$AC$4:$AC$1003,$A122,'ट्रेड'!$S$4:$S$1003,"&lt;0"))))</f>
        <v/>
      </c>
      <c r="F122" s="26" t="str">
        <f>IF($A122="","",B122-(COUNTIFS('ट्रेड'!$AC$4:$AC$1003,$A122,'ट्रेड'!$V$4:$V$1003,"",'ट्रेड'!$R$4:$R$1003,"&gt;=0")+COUNTIFS('ट्रेड'!$AC$4:$AC$1003,$A122,'ट्रेड'!$V$4:$V$1003,"",'ट्रेड'!$R$4:$R$1003,"&lt;0")))</f>
        <v/>
      </c>
      <c r="G122" s="28" t="str">
        <f>IF($A122="","",IF(F122=0,"—",D122-SUMIFS('ट्रेड'!$R$4:$R$1003,'ट्रेड'!$AC$4:$AC$1003,$A122,'ट्रेड'!$V$4:$V$1003,"")))</f>
        <v/>
      </c>
    </row>
    <row r="123">
      <c r="A123" s="34" t="str">
        <f>IF(COUNT('ट्रेड'!$AC$4:$AC$1003)=0,"",IF(MAX('ट्रेड'!$AC$4:$AC$1003)-7*23&lt;MIN('ट्रेड'!$AC$4:$AC$1003),"",MAX('ट्रेड'!$AC$4:$AC$1003)-7*23))</f>
        <v/>
      </c>
      <c r="B123" s="26" t="str">
        <f>IF($A123="","",COUNTIFS('ट्रेड'!$AC$4:$AC$1003,$A123,'ट्रेड'!$R$4:$R$1003,"&gt;=0")+COUNTIFS('ट्रेड'!$AC$4:$AC$1003,$A123,'ट्रेड'!$R$4:$R$1003,"&lt;0"))</f>
        <v/>
      </c>
      <c r="C123" s="27" t="str">
        <f>IF($A123="","",IF(B123=0,"—",COUNTIFS('ट्रेड'!$AC$4:$AC$1003,$A123,'ट्रेड'!$R$4:$R$1003,"&gt;0")/B123))</f>
        <v/>
      </c>
      <c r="D123" s="28" t="str">
        <f>IF($A123="","",IF(B123=0,"—",SUMIFS('ट्रेड'!$R$4:$R$1003,'ट्रेड'!$AC$4:$AC$1003,$A123)))</f>
        <v/>
      </c>
      <c r="E123" s="31" t="str">
        <f>IF($A123="","",IF(COUNTIFS('ट्रेड'!$AC$4:$AC$1003,$A123,'ट्रेड'!$S$4:$S$1003,"&gt;=0")+COUNTIFS('ट्रेड'!$AC$4:$AC$1003,$A123,'ट्रेड'!$S$4:$S$1003,"&lt;0")=0,"—",SUMIFS('ट्रेड'!$S$4:$S$1003,'ट्रेड'!$AC$4:$AC$1003,$A123)/(COUNTIFS('ट्रेड'!$AC$4:$AC$1003,$A123,'ट्रेड'!$S$4:$S$1003,"&gt;=0")+COUNTIFS('ट्रेड'!$AC$4:$AC$1003,$A123,'ट्रेड'!$S$4:$S$1003,"&lt;0"))))</f>
        <v/>
      </c>
      <c r="F123" s="26" t="str">
        <f>IF($A123="","",B123-(COUNTIFS('ट्रेड'!$AC$4:$AC$1003,$A123,'ट्रेड'!$V$4:$V$1003,"",'ट्रेड'!$R$4:$R$1003,"&gt;=0")+COUNTIFS('ट्रेड'!$AC$4:$AC$1003,$A123,'ट्रेड'!$V$4:$V$1003,"",'ट्रेड'!$R$4:$R$1003,"&lt;0")))</f>
        <v/>
      </c>
      <c r="G123" s="28" t="str">
        <f>IF($A123="","",IF(F123=0,"—",D123-SUMIFS('ट्रेड'!$R$4:$R$1003,'ट्रेड'!$AC$4:$AC$1003,$A123,'ट्रेड'!$V$4:$V$1003,"")))</f>
        <v/>
      </c>
    </row>
    <row r="124">
      <c r="A124" s="34" t="str">
        <f>IF(COUNT('ट्रेड'!$AC$4:$AC$1003)=0,"",IF(MAX('ट्रेड'!$AC$4:$AC$1003)-7*24&lt;MIN('ट्रेड'!$AC$4:$AC$1003),"",MAX('ट्रेड'!$AC$4:$AC$1003)-7*24))</f>
        <v/>
      </c>
      <c r="B124" s="26" t="str">
        <f>IF($A124="","",COUNTIFS('ट्रेड'!$AC$4:$AC$1003,$A124,'ट्रेड'!$R$4:$R$1003,"&gt;=0")+COUNTIFS('ट्रेड'!$AC$4:$AC$1003,$A124,'ट्रेड'!$R$4:$R$1003,"&lt;0"))</f>
        <v/>
      </c>
      <c r="C124" s="27" t="str">
        <f>IF($A124="","",IF(B124=0,"—",COUNTIFS('ट्रेड'!$AC$4:$AC$1003,$A124,'ट्रेड'!$R$4:$R$1003,"&gt;0")/B124))</f>
        <v/>
      </c>
      <c r="D124" s="28" t="str">
        <f>IF($A124="","",IF(B124=0,"—",SUMIFS('ट्रेड'!$R$4:$R$1003,'ट्रेड'!$AC$4:$AC$1003,$A124)))</f>
        <v/>
      </c>
      <c r="E124" s="31" t="str">
        <f>IF($A124="","",IF(COUNTIFS('ट्रेड'!$AC$4:$AC$1003,$A124,'ट्रेड'!$S$4:$S$1003,"&gt;=0")+COUNTIFS('ट्रेड'!$AC$4:$AC$1003,$A124,'ट्रेड'!$S$4:$S$1003,"&lt;0")=0,"—",SUMIFS('ट्रेड'!$S$4:$S$1003,'ट्रेड'!$AC$4:$AC$1003,$A124)/(COUNTIFS('ट्रेड'!$AC$4:$AC$1003,$A124,'ट्रेड'!$S$4:$S$1003,"&gt;=0")+COUNTIFS('ट्रेड'!$AC$4:$AC$1003,$A124,'ट्रेड'!$S$4:$S$1003,"&lt;0"))))</f>
        <v/>
      </c>
      <c r="F124" s="26" t="str">
        <f>IF($A124="","",B124-(COUNTIFS('ट्रेड'!$AC$4:$AC$1003,$A124,'ट्रेड'!$V$4:$V$1003,"",'ट्रेड'!$R$4:$R$1003,"&gt;=0")+COUNTIFS('ट्रेड'!$AC$4:$AC$1003,$A124,'ट्रेड'!$V$4:$V$1003,"",'ट्रेड'!$R$4:$R$1003,"&lt;0")))</f>
        <v/>
      </c>
      <c r="G124" s="28" t="str">
        <f>IF($A124="","",IF(F124=0,"—",D124-SUMIFS('ट्रेड'!$R$4:$R$1003,'ट्रेड'!$AC$4:$AC$1003,$A124,'ट्रेड'!$V$4:$V$1003,"")))</f>
        <v/>
      </c>
    </row>
    <row r="125">
      <c r="A125" s="34" t="str">
        <f>IF(COUNT('ट्रेड'!$AC$4:$AC$1003)=0,"",IF(MAX('ट्रेड'!$AC$4:$AC$1003)-7*25&lt;MIN('ट्रेड'!$AC$4:$AC$1003),"",MAX('ट्रेड'!$AC$4:$AC$1003)-7*25))</f>
        <v/>
      </c>
      <c r="B125" s="26" t="str">
        <f>IF($A125="","",COUNTIFS('ट्रेड'!$AC$4:$AC$1003,$A125,'ट्रेड'!$R$4:$R$1003,"&gt;=0")+COUNTIFS('ट्रेड'!$AC$4:$AC$1003,$A125,'ट्रेड'!$R$4:$R$1003,"&lt;0"))</f>
        <v/>
      </c>
      <c r="C125" s="27" t="str">
        <f>IF($A125="","",IF(B125=0,"—",COUNTIFS('ट्रेड'!$AC$4:$AC$1003,$A125,'ट्रेड'!$R$4:$R$1003,"&gt;0")/B125))</f>
        <v/>
      </c>
      <c r="D125" s="28" t="str">
        <f>IF($A125="","",IF(B125=0,"—",SUMIFS('ट्रेड'!$R$4:$R$1003,'ट्रेड'!$AC$4:$AC$1003,$A125)))</f>
        <v/>
      </c>
      <c r="E125" s="31" t="str">
        <f>IF($A125="","",IF(COUNTIFS('ट्रेड'!$AC$4:$AC$1003,$A125,'ट्रेड'!$S$4:$S$1003,"&gt;=0")+COUNTIFS('ट्रेड'!$AC$4:$AC$1003,$A125,'ट्रेड'!$S$4:$S$1003,"&lt;0")=0,"—",SUMIFS('ट्रेड'!$S$4:$S$1003,'ट्रेड'!$AC$4:$AC$1003,$A125)/(COUNTIFS('ट्रेड'!$AC$4:$AC$1003,$A125,'ट्रेड'!$S$4:$S$1003,"&gt;=0")+COUNTIFS('ट्रेड'!$AC$4:$AC$1003,$A125,'ट्रेड'!$S$4:$S$1003,"&lt;0"))))</f>
        <v/>
      </c>
      <c r="F125" s="26" t="str">
        <f>IF($A125="","",B125-(COUNTIFS('ट्रेड'!$AC$4:$AC$1003,$A125,'ट्रेड'!$V$4:$V$1003,"",'ट्रेड'!$R$4:$R$1003,"&gt;=0")+COUNTIFS('ट्रेड'!$AC$4:$AC$1003,$A125,'ट्रेड'!$V$4:$V$1003,"",'ट्रेड'!$R$4:$R$1003,"&lt;0")))</f>
        <v/>
      </c>
      <c r="G125" s="28" t="str">
        <f>IF($A125="","",IF(F125=0,"—",D125-SUMIFS('ट्रेड'!$R$4:$R$1003,'ट्रेड'!$AC$4:$AC$1003,$A125,'ट्रेड'!$V$4:$V$1003,"")))</f>
        <v/>
      </c>
    </row>
    <row r="126">
      <c r="A126" s="34" t="str">
        <f>IF(COUNT('ट्रेड'!$AC$4:$AC$1003)=0,"",IF(MAX('ट्रेड'!$AC$4:$AC$1003)-7*26&lt;MIN('ट्रेड'!$AC$4:$AC$1003),"",MAX('ट्रेड'!$AC$4:$AC$1003)-7*26))</f>
        <v/>
      </c>
      <c r="B126" s="26" t="str">
        <f>IF($A126="","",COUNTIFS('ट्रेड'!$AC$4:$AC$1003,$A126,'ट्रेड'!$R$4:$R$1003,"&gt;=0")+COUNTIFS('ट्रेड'!$AC$4:$AC$1003,$A126,'ट्रेड'!$R$4:$R$1003,"&lt;0"))</f>
        <v/>
      </c>
      <c r="C126" s="27" t="str">
        <f>IF($A126="","",IF(B126=0,"—",COUNTIFS('ट्रेड'!$AC$4:$AC$1003,$A126,'ट्रेड'!$R$4:$R$1003,"&gt;0")/B126))</f>
        <v/>
      </c>
      <c r="D126" s="28" t="str">
        <f>IF($A126="","",IF(B126=0,"—",SUMIFS('ट्रेड'!$R$4:$R$1003,'ट्रेड'!$AC$4:$AC$1003,$A126)))</f>
        <v/>
      </c>
      <c r="E126" s="31" t="str">
        <f>IF($A126="","",IF(COUNTIFS('ट्रेड'!$AC$4:$AC$1003,$A126,'ट्रेड'!$S$4:$S$1003,"&gt;=0")+COUNTIFS('ट्रेड'!$AC$4:$AC$1003,$A126,'ट्रेड'!$S$4:$S$1003,"&lt;0")=0,"—",SUMIFS('ट्रेड'!$S$4:$S$1003,'ट्रेड'!$AC$4:$AC$1003,$A126)/(COUNTIFS('ट्रेड'!$AC$4:$AC$1003,$A126,'ट्रेड'!$S$4:$S$1003,"&gt;=0")+COUNTIFS('ट्रेड'!$AC$4:$AC$1003,$A126,'ट्रेड'!$S$4:$S$1003,"&lt;0"))))</f>
        <v/>
      </c>
      <c r="F126" s="26" t="str">
        <f>IF($A126="","",B126-(COUNTIFS('ट्रेड'!$AC$4:$AC$1003,$A126,'ट्रेड'!$V$4:$V$1003,"",'ट्रेड'!$R$4:$R$1003,"&gt;=0")+COUNTIFS('ट्रेड'!$AC$4:$AC$1003,$A126,'ट्रेड'!$V$4:$V$1003,"",'ट्रेड'!$R$4:$R$1003,"&lt;0")))</f>
        <v/>
      </c>
      <c r="G126" s="28" t="str">
        <f>IF($A126="","",IF(F126=0,"—",D126-SUMIFS('ट्रेड'!$R$4:$R$1003,'ट्रेड'!$AC$4:$AC$1003,$A126,'ट्रेड'!$V$4:$V$1003,"")))</f>
        <v/>
      </c>
    </row>
    <row r="127">
      <c r="A127" s="34" t="str">
        <f>IF(COUNT('ट्रेड'!$AC$4:$AC$1003)=0,"",IF(MAX('ट्रेड'!$AC$4:$AC$1003)-7*27&lt;MIN('ट्रेड'!$AC$4:$AC$1003),"",MAX('ट्रेड'!$AC$4:$AC$1003)-7*27))</f>
        <v/>
      </c>
      <c r="B127" s="26" t="str">
        <f>IF($A127="","",COUNTIFS('ट्रेड'!$AC$4:$AC$1003,$A127,'ट्रेड'!$R$4:$R$1003,"&gt;=0")+COUNTIFS('ट्रेड'!$AC$4:$AC$1003,$A127,'ट्रेड'!$R$4:$R$1003,"&lt;0"))</f>
        <v/>
      </c>
      <c r="C127" s="27" t="str">
        <f>IF($A127="","",IF(B127=0,"—",COUNTIFS('ट्रेड'!$AC$4:$AC$1003,$A127,'ट्रेड'!$R$4:$R$1003,"&gt;0")/B127))</f>
        <v/>
      </c>
      <c r="D127" s="28" t="str">
        <f>IF($A127="","",IF(B127=0,"—",SUMIFS('ट्रेड'!$R$4:$R$1003,'ट्रेड'!$AC$4:$AC$1003,$A127)))</f>
        <v/>
      </c>
      <c r="E127" s="31" t="str">
        <f>IF($A127="","",IF(COUNTIFS('ट्रेड'!$AC$4:$AC$1003,$A127,'ट्रेड'!$S$4:$S$1003,"&gt;=0")+COUNTIFS('ट्रेड'!$AC$4:$AC$1003,$A127,'ट्रेड'!$S$4:$S$1003,"&lt;0")=0,"—",SUMIFS('ट्रेड'!$S$4:$S$1003,'ट्रेड'!$AC$4:$AC$1003,$A127)/(COUNTIFS('ट्रेड'!$AC$4:$AC$1003,$A127,'ट्रेड'!$S$4:$S$1003,"&gt;=0")+COUNTIFS('ट्रेड'!$AC$4:$AC$1003,$A127,'ट्रेड'!$S$4:$S$1003,"&lt;0"))))</f>
        <v/>
      </c>
      <c r="F127" s="26" t="str">
        <f>IF($A127="","",B127-(COUNTIFS('ट्रेड'!$AC$4:$AC$1003,$A127,'ट्रेड'!$V$4:$V$1003,"",'ट्रेड'!$R$4:$R$1003,"&gt;=0")+COUNTIFS('ट्रेड'!$AC$4:$AC$1003,$A127,'ट्रेड'!$V$4:$V$1003,"",'ट्रेड'!$R$4:$R$1003,"&lt;0")))</f>
        <v/>
      </c>
      <c r="G127" s="28" t="str">
        <f>IF($A127="","",IF(F127=0,"—",D127-SUMIFS('ट्रेड'!$R$4:$R$1003,'ट्रेड'!$AC$4:$AC$1003,$A127,'ट्रेड'!$V$4:$V$1003,"")))</f>
        <v/>
      </c>
    </row>
    <row r="128">
      <c r="A128" s="34" t="str">
        <f>IF(COUNT('ट्रेड'!$AC$4:$AC$1003)=0,"",IF(MAX('ट्रेड'!$AC$4:$AC$1003)-7*28&lt;MIN('ट्रेड'!$AC$4:$AC$1003),"",MAX('ट्रेड'!$AC$4:$AC$1003)-7*28))</f>
        <v/>
      </c>
      <c r="B128" s="26" t="str">
        <f>IF($A128="","",COUNTIFS('ट्रेड'!$AC$4:$AC$1003,$A128,'ट्रेड'!$R$4:$R$1003,"&gt;=0")+COUNTIFS('ट्रेड'!$AC$4:$AC$1003,$A128,'ट्रेड'!$R$4:$R$1003,"&lt;0"))</f>
        <v/>
      </c>
      <c r="C128" s="27" t="str">
        <f>IF($A128="","",IF(B128=0,"—",COUNTIFS('ट्रेड'!$AC$4:$AC$1003,$A128,'ट्रेड'!$R$4:$R$1003,"&gt;0")/B128))</f>
        <v/>
      </c>
      <c r="D128" s="28" t="str">
        <f>IF($A128="","",IF(B128=0,"—",SUMIFS('ट्रेड'!$R$4:$R$1003,'ट्रेड'!$AC$4:$AC$1003,$A128)))</f>
        <v/>
      </c>
      <c r="E128" s="31" t="str">
        <f>IF($A128="","",IF(COUNTIFS('ट्रेड'!$AC$4:$AC$1003,$A128,'ट्रेड'!$S$4:$S$1003,"&gt;=0")+COUNTIFS('ट्रेड'!$AC$4:$AC$1003,$A128,'ट्रेड'!$S$4:$S$1003,"&lt;0")=0,"—",SUMIFS('ट्रेड'!$S$4:$S$1003,'ट्रेड'!$AC$4:$AC$1003,$A128)/(COUNTIFS('ट्रेड'!$AC$4:$AC$1003,$A128,'ट्रेड'!$S$4:$S$1003,"&gt;=0")+COUNTIFS('ट्रेड'!$AC$4:$AC$1003,$A128,'ट्रेड'!$S$4:$S$1003,"&lt;0"))))</f>
        <v/>
      </c>
      <c r="F128" s="26" t="str">
        <f>IF($A128="","",B128-(COUNTIFS('ट्रेड'!$AC$4:$AC$1003,$A128,'ट्रेड'!$V$4:$V$1003,"",'ट्रेड'!$R$4:$R$1003,"&gt;=0")+COUNTIFS('ट्रेड'!$AC$4:$AC$1003,$A128,'ट्रेड'!$V$4:$V$1003,"",'ट्रेड'!$R$4:$R$1003,"&lt;0")))</f>
        <v/>
      </c>
      <c r="G128" s="28" t="str">
        <f>IF($A128="","",IF(F128=0,"—",D128-SUMIFS('ट्रेड'!$R$4:$R$1003,'ट्रेड'!$AC$4:$AC$1003,$A128,'ट्रेड'!$V$4:$V$1003,"")))</f>
        <v/>
      </c>
    </row>
    <row r="129">
      <c r="A129" s="34" t="str">
        <f>IF(COUNT('ट्रेड'!$AC$4:$AC$1003)=0,"",IF(MAX('ट्रेड'!$AC$4:$AC$1003)-7*29&lt;MIN('ट्रेड'!$AC$4:$AC$1003),"",MAX('ट्रेड'!$AC$4:$AC$1003)-7*29))</f>
        <v/>
      </c>
      <c r="B129" s="26" t="str">
        <f>IF($A129="","",COUNTIFS('ट्रेड'!$AC$4:$AC$1003,$A129,'ट्रेड'!$R$4:$R$1003,"&gt;=0")+COUNTIFS('ट्रेड'!$AC$4:$AC$1003,$A129,'ट्रेड'!$R$4:$R$1003,"&lt;0"))</f>
        <v/>
      </c>
      <c r="C129" s="27" t="str">
        <f>IF($A129="","",IF(B129=0,"—",COUNTIFS('ट्रेड'!$AC$4:$AC$1003,$A129,'ट्रेड'!$R$4:$R$1003,"&gt;0")/B129))</f>
        <v/>
      </c>
      <c r="D129" s="28" t="str">
        <f>IF($A129="","",IF(B129=0,"—",SUMIFS('ट्रेड'!$R$4:$R$1003,'ट्रेड'!$AC$4:$AC$1003,$A129)))</f>
        <v/>
      </c>
      <c r="E129" s="31" t="str">
        <f>IF($A129="","",IF(COUNTIFS('ट्रेड'!$AC$4:$AC$1003,$A129,'ट्रेड'!$S$4:$S$1003,"&gt;=0")+COUNTIFS('ट्रेड'!$AC$4:$AC$1003,$A129,'ट्रेड'!$S$4:$S$1003,"&lt;0")=0,"—",SUMIFS('ट्रेड'!$S$4:$S$1003,'ट्रेड'!$AC$4:$AC$1003,$A129)/(COUNTIFS('ट्रेड'!$AC$4:$AC$1003,$A129,'ट्रेड'!$S$4:$S$1003,"&gt;=0")+COUNTIFS('ट्रेड'!$AC$4:$AC$1003,$A129,'ट्रेड'!$S$4:$S$1003,"&lt;0"))))</f>
        <v/>
      </c>
      <c r="F129" s="26" t="str">
        <f>IF($A129="","",B129-(COUNTIFS('ट्रेड'!$AC$4:$AC$1003,$A129,'ट्रेड'!$V$4:$V$1003,"",'ट्रेड'!$R$4:$R$1003,"&gt;=0")+COUNTIFS('ट्रेड'!$AC$4:$AC$1003,$A129,'ट्रेड'!$V$4:$V$1003,"",'ट्रेड'!$R$4:$R$1003,"&lt;0")))</f>
        <v/>
      </c>
      <c r="G129" s="28" t="str">
        <f>IF($A129="","",IF(F129=0,"—",D129-SUMIFS('ट्रेड'!$R$4:$R$1003,'ट्रेड'!$AC$4:$AC$1003,$A129,'ट्रेड'!$V$4:$V$1003,"")))</f>
        <v/>
      </c>
    </row>
    <row r="130">
      <c r="A130" s="34" t="str">
        <f>IF(COUNT('ट्रेड'!$AC$4:$AC$1003)=0,"",IF(MAX('ट्रेड'!$AC$4:$AC$1003)-7*30&lt;MIN('ट्रेड'!$AC$4:$AC$1003),"",MAX('ट्रेड'!$AC$4:$AC$1003)-7*30))</f>
        <v/>
      </c>
      <c r="B130" s="26" t="str">
        <f>IF($A130="","",COUNTIFS('ट्रेड'!$AC$4:$AC$1003,$A130,'ट्रेड'!$R$4:$R$1003,"&gt;=0")+COUNTIFS('ट्रेड'!$AC$4:$AC$1003,$A130,'ट्रेड'!$R$4:$R$1003,"&lt;0"))</f>
        <v/>
      </c>
      <c r="C130" s="27" t="str">
        <f>IF($A130="","",IF(B130=0,"—",COUNTIFS('ट्रेड'!$AC$4:$AC$1003,$A130,'ट्रेड'!$R$4:$R$1003,"&gt;0")/B130))</f>
        <v/>
      </c>
      <c r="D130" s="28" t="str">
        <f>IF($A130="","",IF(B130=0,"—",SUMIFS('ट्रेड'!$R$4:$R$1003,'ट्रेड'!$AC$4:$AC$1003,$A130)))</f>
        <v/>
      </c>
      <c r="E130" s="31" t="str">
        <f>IF($A130="","",IF(COUNTIFS('ट्रेड'!$AC$4:$AC$1003,$A130,'ट्रेड'!$S$4:$S$1003,"&gt;=0")+COUNTIFS('ट्रेड'!$AC$4:$AC$1003,$A130,'ट्रेड'!$S$4:$S$1003,"&lt;0")=0,"—",SUMIFS('ट्रेड'!$S$4:$S$1003,'ट्रेड'!$AC$4:$AC$1003,$A130)/(COUNTIFS('ट्रेड'!$AC$4:$AC$1003,$A130,'ट्रेड'!$S$4:$S$1003,"&gt;=0")+COUNTIFS('ट्रेड'!$AC$4:$AC$1003,$A130,'ट्रेड'!$S$4:$S$1003,"&lt;0"))))</f>
        <v/>
      </c>
      <c r="F130" s="26" t="str">
        <f>IF($A130="","",B130-(COUNTIFS('ट्रेड'!$AC$4:$AC$1003,$A130,'ट्रेड'!$V$4:$V$1003,"",'ट्रेड'!$R$4:$R$1003,"&gt;=0")+COUNTIFS('ट्रेड'!$AC$4:$AC$1003,$A130,'ट्रेड'!$V$4:$V$1003,"",'ट्रेड'!$R$4:$R$1003,"&lt;0")))</f>
        <v/>
      </c>
      <c r="G130" s="28" t="str">
        <f>IF($A130="","",IF(F130=0,"—",D130-SUMIFS('ट्रेड'!$R$4:$R$1003,'ट्रेड'!$AC$4:$AC$1003,$A130,'ट्रेड'!$V$4:$V$1003,"")))</f>
        <v/>
      </c>
    </row>
    <row r="131">
      <c r="A131" s="34" t="str">
        <f>IF(COUNT('ट्रेड'!$AC$4:$AC$1003)=0,"",IF(MAX('ट्रेड'!$AC$4:$AC$1003)-7*31&lt;MIN('ट्रेड'!$AC$4:$AC$1003),"",MAX('ट्रेड'!$AC$4:$AC$1003)-7*31))</f>
        <v/>
      </c>
      <c r="B131" s="26" t="str">
        <f>IF($A131="","",COUNTIFS('ट्रेड'!$AC$4:$AC$1003,$A131,'ट्रेड'!$R$4:$R$1003,"&gt;=0")+COUNTIFS('ट्रेड'!$AC$4:$AC$1003,$A131,'ट्रेड'!$R$4:$R$1003,"&lt;0"))</f>
        <v/>
      </c>
      <c r="C131" s="27" t="str">
        <f>IF($A131="","",IF(B131=0,"—",COUNTIFS('ट्रेड'!$AC$4:$AC$1003,$A131,'ट्रेड'!$R$4:$R$1003,"&gt;0")/B131))</f>
        <v/>
      </c>
      <c r="D131" s="28" t="str">
        <f>IF($A131="","",IF(B131=0,"—",SUMIFS('ट्रेड'!$R$4:$R$1003,'ट्रेड'!$AC$4:$AC$1003,$A131)))</f>
        <v/>
      </c>
      <c r="E131" s="31" t="str">
        <f>IF($A131="","",IF(COUNTIFS('ट्रेड'!$AC$4:$AC$1003,$A131,'ट्रेड'!$S$4:$S$1003,"&gt;=0")+COUNTIFS('ट्रेड'!$AC$4:$AC$1003,$A131,'ट्रेड'!$S$4:$S$1003,"&lt;0")=0,"—",SUMIFS('ट्रेड'!$S$4:$S$1003,'ट्रेड'!$AC$4:$AC$1003,$A131)/(COUNTIFS('ट्रेड'!$AC$4:$AC$1003,$A131,'ट्रेड'!$S$4:$S$1003,"&gt;=0")+COUNTIFS('ट्रेड'!$AC$4:$AC$1003,$A131,'ट्रेड'!$S$4:$S$1003,"&lt;0"))))</f>
        <v/>
      </c>
      <c r="F131" s="26" t="str">
        <f>IF($A131="","",B131-(COUNTIFS('ट्रेड'!$AC$4:$AC$1003,$A131,'ट्रेड'!$V$4:$V$1003,"",'ट्रेड'!$R$4:$R$1003,"&gt;=0")+COUNTIFS('ट्रेड'!$AC$4:$AC$1003,$A131,'ट्रेड'!$V$4:$V$1003,"",'ट्रेड'!$R$4:$R$1003,"&lt;0")))</f>
        <v/>
      </c>
      <c r="G131" s="28" t="str">
        <f>IF($A131="","",IF(F131=0,"—",D131-SUMIFS('ट्रेड'!$R$4:$R$1003,'ट्रेड'!$AC$4:$AC$1003,$A131,'ट्रेड'!$V$4:$V$1003,"")))</f>
        <v/>
      </c>
    </row>
    <row r="132">
      <c r="A132" s="34" t="str">
        <f>IF(COUNT('ट्रेड'!$AC$4:$AC$1003)=0,"",IF(MAX('ट्रेड'!$AC$4:$AC$1003)-7*32&lt;MIN('ट्रेड'!$AC$4:$AC$1003),"",MAX('ट्रेड'!$AC$4:$AC$1003)-7*32))</f>
        <v/>
      </c>
      <c r="B132" s="26" t="str">
        <f>IF($A132="","",COUNTIFS('ट्रेड'!$AC$4:$AC$1003,$A132,'ट्रेड'!$R$4:$R$1003,"&gt;=0")+COUNTIFS('ट्रेड'!$AC$4:$AC$1003,$A132,'ट्रेड'!$R$4:$R$1003,"&lt;0"))</f>
        <v/>
      </c>
      <c r="C132" s="27" t="str">
        <f>IF($A132="","",IF(B132=0,"—",COUNTIFS('ट्रेड'!$AC$4:$AC$1003,$A132,'ट्रेड'!$R$4:$R$1003,"&gt;0")/B132))</f>
        <v/>
      </c>
      <c r="D132" s="28" t="str">
        <f>IF($A132="","",IF(B132=0,"—",SUMIFS('ट्रेड'!$R$4:$R$1003,'ट्रेड'!$AC$4:$AC$1003,$A132)))</f>
        <v/>
      </c>
      <c r="E132" s="31" t="str">
        <f>IF($A132="","",IF(COUNTIFS('ट्रेड'!$AC$4:$AC$1003,$A132,'ट्रेड'!$S$4:$S$1003,"&gt;=0")+COUNTIFS('ट्रेड'!$AC$4:$AC$1003,$A132,'ट्रेड'!$S$4:$S$1003,"&lt;0")=0,"—",SUMIFS('ट्रेड'!$S$4:$S$1003,'ट्रेड'!$AC$4:$AC$1003,$A132)/(COUNTIFS('ट्रेड'!$AC$4:$AC$1003,$A132,'ट्रेड'!$S$4:$S$1003,"&gt;=0")+COUNTIFS('ट्रेड'!$AC$4:$AC$1003,$A132,'ट्रेड'!$S$4:$S$1003,"&lt;0"))))</f>
        <v/>
      </c>
      <c r="F132" s="26" t="str">
        <f>IF($A132="","",B132-(COUNTIFS('ट्रेड'!$AC$4:$AC$1003,$A132,'ट्रेड'!$V$4:$V$1003,"",'ट्रेड'!$R$4:$R$1003,"&gt;=0")+COUNTIFS('ट्रेड'!$AC$4:$AC$1003,$A132,'ट्रेड'!$V$4:$V$1003,"",'ट्रेड'!$R$4:$R$1003,"&lt;0")))</f>
        <v/>
      </c>
      <c r="G132" s="28" t="str">
        <f>IF($A132="","",IF(F132=0,"—",D132-SUMIFS('ट्रेड'!$R$4:$R$1003,'ट्रेड'!$AC$4:$AC$1003,$A132,'ट्रेड'!$V$4:$V$1003,"")))</f>
        <v/>
      </c>
    </row>
    <row r="133">
      <c r="A133" s="34" t="str">
        <f>IF(COUNT('ट्रेड'!$AC$4:$AC$1003)=0,"",IF(MAX('ट्रेड'!$AC$4:$AC$1003)-7*33&lt;MIN('ट्रेड'!$AC$4:$AC$1003),"",MAX('ट्रेड'!$AC$4:$AC$1003)-7*33))</f>
        <v/>
      </c>
      <c r="B133" s="26" t="str">
        <f>IF($A133="","",COUNTIFS('ट्रेड'!$AC$4:$AC$1003,$A133,'ट्रेड'!$R$4:$R$1003,"&gt;=0")+COUNTIFS('ट्रेड'!$AC$4:$AC$1003,$A133,'ट्रेड'!$R$4:$R$1003,"&lt;0"))</f>
        <v/>
      </c>
      <c r="C133" s="27" t="str">
        <f>IF($A133="","",IF(B133=0,"—",COUNTIFS('ट्रेड'!$AC$4:$AC$1003,$A133,'ट्रेड'!$R$4:$R$1003,"&gt;0")/B133))</f>
        <v/>
      </c>
      <c r="D133" s="28" t="str">
        <f>IF($A133="","",IF(B133=0,"—",SUMIFS('ट्रेड'!$R$4:$R$1003,'ट्रेड'!$AC$4:$AC$1003,$A133)))</f>
        <v/>
      </c>
      <c r="E133" s="31" t="str">
        <f>IF($A133="","",IF(COUNTIFS('ट्रेड'!$AC$4:$AC$1003,$A133,'ट्रेड'!$S$4:$S$1003,"&gt;=0")+COUNTIFS('ट्रेड'!$AC$4:$AC$1003,$A133,'ट्रेड'!$S$4:$S$1003,"&lt;0")=0,"—",SUMIFS('ट्रेड'!$S$4:$S$1003,'ट्रेड'!$AC$4:$AC$1003,$A133)/(COUNTIFS('ट्रेड'!$AC$4:$AC$1003,$A133,'ट्रेड'!$S$4:$S$1003,"&gt;=0")+COUNTIFS('ट्रेड'!$AC$4:$AC$1003,$A133,'ट्रेड'!$S$4:$S$1003,"&lt;0"))))</f>
        <v/>
      </c>
      <c r="F133" s="26" t="str">
        <f>IF($A133="","",B133-(COUNTIFS('ट्रेड'!$AC$4:$AC$1003,$A133,'ट्रेड'!$V$4:$V$1003,"",'ट्रेड'!$R$4:$R$1003,"&gt;=0")+COUNTIFS('ट्रेड'!$AC$4:$AC$1003,$A133,'ट्रेड'!$V$4:$V$1003,"",'ट्रेड'!$R$4:$R$1003,"&lt;0")))</f>
        <v/>
      </c>
      <c r="G133" s="28" t="str">
        <f>IF($A133="","",IF(F133=0,"—",D133-SUMIFS('ट्रेड'!$R$4:$R$1003,'ट्रेड'!$AC$4:$AC$1003,$A133,'ट्रेड'!$V$4:$V$1003,"")))</f>
        <v/>
      </c>
    </row>
    <row r="134">
      <c r="A134" s="34" t="str">
        <f>IF(COUNT('ट्रेड'!$AC$4:$AC$1003)=0,"",IF(MAX('ट्रेड'!$AC$4:$AC$1003)-7*34&lt;MIN('ट्रेड'!$AC$4:$AC$1003),"",MAX('ट्रेड'!$AC$4:$AC$1003)-7*34))</f>
        <v/>
      </c>
      <c r="B134" s="26" t="str">
        <f>IF($A134="","",COUNTIFS('ट्रेड'!$AC$4:$AC$1003,$A134,'ट्रेड'!$R$4:$R$1003,"&gt;=0")+COUNTIFS('ट्रेड'!$AC$4:$AC$1003,$A134,'ट्रेड'!$R$4:$R$1003,"&lt;0"))</f>
        <v/>
      </c>
      <c r="C134" s="27" t="str">
        <f>IF($A134="","",IF(B134=0,"—",COUNTIFS('ट्रेड'!$AC$4:$AC$1003,$A134,'ट्रेड'!$R$4:$R$1003,"&gt;0")/B134))</f>
        <v/>
      </c>
      <c r="D134" s="28" t="str">
        <f>IF($A134="","",IF(B134=0,"—",SUMIFS('ट्रेड'!$R$4:$R$1003,'ट्रेड'!$AC$4:$AC$1003,$A134)))</f>
        <v/>
      </c>
      <c r="E134" s="31" t="str">
        <f>IF($A134="","",IF(COUNTIFS('ट्रेड'!$AC$4:$AC$1003,$A134,'ट्रेड'!$S$4:$S$1003,"&gt;=0")+COUNTIFS('ट्रेड'!$AC$4:$AC$1003,$A134,'ट्रेड'!$S$4:$S$1003,"&lt;0")=0,"—",SUMIFS('ट्रेड'!$S$4:$S$1003,'ट्रेड'!$AC$4:$AC$1003,$A134)/(COUNTIFS('ट्रेड'!$AC$4:$AC$1003,$A134,'ट्रेड'!$S$4:$S$1003,"&gt;=0")+COUNTIFS('ट्रेड'!$AC$4:$AC$1003,$A134,'ट्रेड'!$S$4:$S$1003,"&lt;0"))))</f>
        <v/>
      </c>
      <c r="F134" s="26" t="str">
        <f>IF($A134="","",B134-(COUNTIFS('ट्रेड'!$AC$4:$AC$1003,$A134,'ट्रेड'!$V$4:$V$1003,"",'ट्रेड'!$R$4:$R$1003,"&gt;=0")+COUNTIFS('ट्रेड'!$AC$4:$AC$1003,$A134,'ट्रेड'!$V$4:$V$1003,"",'ट्रेड'!$R$4:$R$1003,"&lt;0")))</f>
        <v/>
      </c>
      <c r="G134" s="28" t="str">
        <f>IF($A134="","",IF(F134=0,"—",D134-SUMIFS('ट्रेड'!$R$4:$R$1003,'ट्रेड'!$AC$4:$AC$1003,$A134,'ट्रेड'!$V$4:$V$1003,"")))</f>
        <v/>
      </c>
    </row>
    <row r="135">
      <c r="A135" s="34" t="str">
        <f>IF(COUNT('ट्रेड'!$AC$4:$AC$1003)=0,"",IF(MAX('ट्रेड'!$AC$4:$AC$1003)-7*35&lt;MIN('ट्रेड'!$AC$4:$AC$1003),"",MAX('ट्रेड'!$AC$4:$AC$1003)-7*35))</f>
        <v/>
      </c>
      <c r="B135" s="26" t="str">
        <f>IF($A135="","",COUNTIFS('ट्रेड'!$AC$4:$AC$1003,$A135,'ट्रेड'!$R$4:$R$1003,"&gt;=0")+COUNTIFS('ट्रेड'!$AC$4:$AC$1003,$A135,'ट्रेड'!$R$4:$R$1003,"&lt;0"))</f>
        <v/>
      </c>
      <c r="C135" s="27" t="str">
        <f>IF($A135="","",IF(B135=0,"—",COUNTIFS('ट्रेड'!$AC$4:$AC$1003,$A135,'ट्रेड'!$R$4:$R$1003,"&gt;0")/B135))</f>
        <v/>
      </c>
      <c r="D135" s="28" t="str">
        <f>IF($A135="","",IF(B135=0,"—",SUMIFS('ट्रेड'!$R$4:$R$1003,'ट्रेड'!$AC$4:$AC$1003,$A135)))</f>
        <v/>
      </c>
      <c r="E135" s="31" t="str">
        <f>IF($A135="","",IF(COUNTIFS('ट्रेड'!$AC$4:$AC$1003,$A135,'ट्रेड'!$S$4:$S$1003,"&gt;=0")+COUNTIFS('ट्रेड'!$AC$4:$AC$1003,$A135,'ट्रेड'!$S$4:$S$1003,"&lt;0")=0,"—",SUMIFS('ट्रेड'!$S$4:$S$1003,'ट्रेड'!$AC$4:$AC$1003,$A135)/(COUNTIFS('ट्रेड'!$AC$4:$AC$1003,$A135,'ट्रेड'!$S$4:$S$1003,"&gt;=0")+COUNTIFS('ट्रेड'!$AC$4:$AC$1003,$A135,'ट्रेड'!$S$4:$S$1003,"&lt;0"))))</f>
        <v/>
      </c>
      <c r="F135" s="26" t="str">
        <f>IF($A135="","",B135-(COUNTIFS('ट्रेड'!$AC$4:$AC$1003,$A135,'ट्रेड'!$V$4:$V$1003,"",'ट्रेड'!$R$4:$R$1003,"&gt;=0")+COUNTIFS('ट्रेड'!$AC$4:$AC$1003,$A135,'ट्रेड'!$V$4:$V$1003,"",'ट्रेड'!$R$4:$R$1003,"&lt;0")))</f>
        <v/>
      </c>
      <c r="G135" s="28" t="str">
        <f>IF($A135="","",IF(F135=0,"—",D135-SUMIFS('ट्रेड'!$R$4:$R$1003,'ट्रेड'!$AC$4:$AC$1003,$A135,'ट्रेड'!$V$4:$V$1003,"")))</f>
        <v/>
      </c>
    </row>
    <row r="136">
      <c r="A136" s="34" t="str">
        <f>IF(COUNT('ट्रेड'!$AC$4:$AC$1003)=0,"",IF(MAX('ट्रेड'!$AC$4:$AC$1003)-7*36&lt;MIN('ट्रेड'!$AC$4:$AC$1003),"",MAX('ट्रेड'!$AC$4:$AC$1003)-7*36))</f>
        <v/>
      </c>
      <c r="B136" s="26" t="str">
        <f>IF($A136="","",COUNTIFS('ट्रेड'!$AC$4:$AC$1003,$A136,'ट्रेड'!$R$4:$R$1003,"&gt;=0")+COUNTIFS('ट्रेड'!$AC$4:$AC$1003,$A136,'ट्रेड'!$R$4:$R$1003,"&lt;0"))</f>
        <v/>
      </c>
      <c r="C136" s="27" t="str">
        <f>IF($A136="","",IF(B136=0,"—",COUNTIFS('ट्रेड'!$AC$4:$AC$1003,$A136,'ट्रेड'!$R$4:$R$1003,"&gt;0")/B136))</f>
        <v/>
      </c>
      <c r="D136" s="28" t="str">
        <f>IF($A136="","",IF(B136=0,"—",SUMIFS('ट्रेड'!$R$4:$R$1003,'ट्रेड'!$AC$4:$AC$1003,$A136)))</f>
        <v/>
      </c>
      <c r="E136" s="31" t="str">
        <f>IF($A136="","",IF(COUNTIFS('ट्रेड'!$AC$4:$AC$1003,$A136,'ट्रेड'!$S$4:$S$1003,"&gt;=0")+COUNTIFS('ट्रेड'!$AC$4:$AC$1003,$A136,'ट्रेड'!$S$4:$S$1003,"&lt;0")=0,"—",SUMIFS('ट्रेड'!$S$4:$S$1003,'ट्रेड'!$AC$4:$AC$1003,$A136)/(COUNTIFS('ट्रेड'!$AC$4:$AC$1003,$A136,'ट्रेड'!$S$4:$S$1003,"&gt;=0")+COUNTIFS('ट्रेड'!$AC$4:$AC$1003,$A136,'ट्रेड'!$S$4:$S$1003,"&lt;0"))))</f>
        <v/>
      </c>
      <c r="F136" s="26" t="str">
        <f>IF($A136="","",B136-(COUNTIFS('ट्रेड'!$AC$4:$AC$1003,$A136,'ट्रेड'!$V$4:$V$1003,"",'ट्रेड'!$R$4:$R$1003,"&gt;=0")+COUNTIFS('ट्रेड'!$AC$4:$AC$1003,$A136,'ट्रेड'!$V$4:$V$1003,"",'ट्रेड'!$R$4:$R$1003,"&lt;0")))</f>
        <v/>
      </c>
      <c r="G136" s="28" t="str">
        <f>IF($A136="","",IF(F136=0,"—",D136-SUMIFS('ट्रेड'!$R$4:$R$1003,'ट्रेड'!$AC$4:$AC$1003,$A136,'ट्रेड'!$V$4:$V$1003,"")))</f>
        <v/>
      </c>
    </row>
    <row r="137">
      <c r="A137" s="34" t="str">
        <f>IF(COUNT('ट्रेड'!$AC$4:$AC$1003)=0,"",IF(MAX('ट्रेड'!$AC$4:$AC$1003)-7*37&lt;MIN('ट्रेड'!$AC$4:$AC$1003),"",MAX('ट्रेड'!$AC$4:$AC$1003)-7*37))</f>
        <v/>
      </c>
      <c r="B137" s="26" t="str">
        <f>IF($A137="","",COUNTIFS('ट्रेड'!$AC$4:$AC$1003,$A137,'ट्रेड'!$R$4:$R$1003,"&gt;=0")+COUNTIFS('ट्रेड'!$AC$4:$AC$1003,$A137,'ट्रेड'!$R$4:$R$1003,"&lt;0"))</f>
        <v/>
      </c>
      <c r="C137" s="27" t="str">
        <f>IF($A137="","",IF(B137=0,"—",COUNTIFS('ट्रेड'!$AC$4:$AC$1003,$A137,'ट्रेड'!$R$4:$R$1003,"&gt;0")/B137))</f>
        <v/>
      </c>
      <c r="D137" s="28" t="str">
        <f>IF($A137="","",IF(B137=0,"—",SUMIFS('ट्रेड'!$R$4:$R$1003,'ट्रेड'!$AC$4:$AC$1003,$A137)))</f>
        <v/>
      </c>
      <c r="E137" s="31" t="str">
        <f>IF($A137="","",IF(COUNTIFS('ट्रेड'!$AC$4:$AC$1003,$A137,'ट्रेड'!$S$4:$S$1003,"&gt;=0")+COUNTIFS('ट्रेड'!$AC$4:$AC$1003,$A137,'ट्रेड'!$S$4:$S$1003,"&lt;0")=0,"—",SUMIFS('ट्रेड'!$S$4:$S$1003,'ट्रेड'!$AC$4:$AC$1003,$A137)/(COUNTIFS('ट्रेड'!$AC$4:$AC$1003,$A137,'ट्रेड'!$S$4:$S$1003,"&gt;=0")+COUNTIFS('ट्रेड'!$AC$4:$AC$1003,$A137,'ट्रेड'!$S$4:$S$1003,"&lt;0"))))</f>
        <v/>
      </c>
      <c r="F137" s="26" t="str">
        <f>IF($A137="","",B137-(COUNTIFS('ट्रेड'!$AC$4:$AC$1003,$A137,'ट्रेड'!$V$4:$V$1003,"",'ट्रेड'!$R$4:$R$1003,"&gt;=0")+COUNTIFS('ट्रेड'!$AC$4:$AC$1003,$A137,'ट्रेड'!$V$4:$V$1003,"",'ट्रेड'!$R$4:$R$1003,"&lt;0")))</f>
        <v/>
      </c>
      <c r="G137" s="28" t="str">
        <f>IF($A137="","",IF(F137=0,"—",D137-SUMIFS('ट्रेड'!$R$4:$R$1003,'ट्रेड'!$AC$4:$AC$1003,$A137,'ट्रेड'!$V$4:$V$1003,"")))</f>
        <v/>
      </c>
    </row>
    <row r="138">
      <c r="A138" s="34" t="str">
        <f>IF(COUNT('ट्रेड'!$AC$4:$AC$1003)=0,"",IF(MAX('ट्रेड'!$AC$4:$AC$1003)-7*38&lt;MIN('ट्रेड'!$AC$4:$AC$1003),"",MAX('ट्रेड'!$AC$4:$AC$1003)-7*38))</f>
        <v/>
      </c>
      <c r="B138" s="26" t="str">
        <f>IF($A138="","",COUNTIFS('ट्रेड'!$AC$4:$AC$1003,$A138,'ट्रेड'!$R$4:$R$1003,"&gt;=0")+COUNTIFS('ट्रेड'!$AC$4:$AC$1003,$A138,'ट्रेड'!$R$4:$R$1003,"&lt;0"))</f>
        <v/>
      </c>
      <c r="C138" s="27" t="str">
        <f>IF($A138="","",IF(B138=0,"—",COUNTIFS('ट्रेड'!$AC$4:$AC$1003,$A138,'ट्रेड'!$R$4:$R$1003,"&gt;0")/B138))</f>
        <v/>
      </c>
      <c r="D138" s="28" t="str">
        <f>IF($A138="","",IF(B138=0,"—",SUMIFS('ट्रेड'!$R$4:$R$1003,'ट्रेड'!$AC$4:$AC$1003,$A138)))</f>
        <v/>
      </c>
      <c r="E138" s="31" t="str">
        <f>IF($A138="","",IF(COUNTIFS('ट्रेड'!$AC$4:$AC$1003,$A138,'ट्रेड'!$S$4:$S$1003,"&gt;=0")+COUNTIFS('ट्रेड'!$AC$4:$AC$1003,$A138,'ट्रेड'!$S$4:$S$1003,"&lt;0")=0,"—",SUMIFS('ट्रेड'!$S$4:$S$1003,'ट्रेड'!$AC$4:$AC$1003,$A138)/(COUNTIFS('ट्रेड'!$AC$4:$AC$1003,$A138,'ट्रेड'!$S$4:$S$1003,"&gt;=0")+COUNTIFS('ट्रेड'!$AC$4:$AC$1003,$A138,'ट्रेड'!$S$4:$S$1003,"&lt;0"))))</f>
        <v/>
      </c>
      <c r="F138" s="26" t="str">
        <f>IF($A138="","",B138-(COUNTIFS('ट्रेड'!$AC$4:$AC$1003,$A138,'ट्रेड'!$V$4:$V$1003,"",'ट्रेड'!$R$4:$R$1003,"&gt;=0")+COUNTIFS('ट्रेड'!$AC$4:$AC$1003,$A138,'ट्रेड'!$V$4:$V$1003,"",'ट्रेड'!$R$4:$R$1003,"&lt;0")))</f>
        <v/>
      </c>
      <c r="G138" s="28" t="str">
        <f>IF($A138="","",IF(F138=0,"—",D138-SUMIFS('ट्रेड'!$R$4:$R$1003,'ट्रेड'!$AC$4:$AC$1003,$A138,'ट्रेड'!$V$4:$V$1003,"")))</f>
        <v/>
      </c>
    </row>
    <row r="139">
      <c r="A139" s="34" t="str">
        <f>IF(COUNT('ट्रेड'!$AC$4:$AC$1003)=0,"",IF(MAX('ट्रेड'!$AC$4:$AC$1003)-7*39&lt;MIN('ट्रेड'!$AC$4:$AC$1003),"",MAX('ट्रेड'!$AC$4:$AC$1003)-7*39))</f>
        <v/>
      </c>
      <c r="B139" s="26" t="str">
        <f>IF($A139="","",COUNTIFS('ट्रेड'!$AC$4:$AC$1003,$A139,'ट्रेड'!$R$4:$R$1003,"&gt;=0")+COUNTIFS('ट्रेड'!$AC$4:$AC$1003,$A139,'ट्रेड'!$R$4:$R$1003,"&lt;0"))</f>
        <v/>
      </c>
      <c r="C139" s="27" t="str">
        <f>IF($A139="","",IF(B139=0,"—",COUNTIFS('ट्रेड'!$AC$4:$AC$1003,$A139,'ट्रेड'!$R$4:$R$1003,"&gt;0")/B139))</f>
        <v/>
      </c>
      <c r="D139" s="28" t="str">
        <f>IF($A139="","",IF(B139=0,"—",SUMIFS('ट्रेड'!$R$4:$R$1003,'ट्रेड'!$AC$4:$AC$1003,$A139)))</f>
        <v/>
      </c>
      <c r="E139" s="31" t="str">
        <f>IF($A139="","",IF(COUNTIFS('ट्रेड'!$AC$4:$AC$1003,$A139,'ट्रेड'!$S$4:$S$1003,"&gt;=0")+COUNTIFS('ट्रेड'!$AC$4:$AC$1003,$A139,'ट्रेड'!$S$4:$S$1003,"&lt;0")=0,"—",SUMIFS('ट्रेड'!$S$4:$S$1003,'ट्रेड'!$AC$4:$AC$1003,$A139)/(COUNTIFS('ट्रेड'!$AC$4:$AC$1003,$A139,'ट्रेड'!$S$4:$S$1003,"&gt;=0")+COUNTIFS('ट्रेड'!$AC$4:$AC$1003,$A139,'ट्रेड'!$S$4:$S$1003,"&lt;0"))))</f>
        <v/>
      </c>
      <c r="F139" s="26" t="str">
        <f>IF($A139="","",B139-(COUNTIFS('ट्रेड'!$AC$4:$AC$1003,$A139,'ट्रेड'!$V$4:$V$1003,"",'ट्रेड'!$R$4:$R$1003,"&gt;=0")+COUNTIFS('ट्रेड'!$AC$4:$AC$1003,$A139,'ट्रेड'!$V$4:$V$1003,"",'ट्रेड'!$R$4:$R$1003,"&lt;0")))</f>
        <v/>
      </c>
      <c r="G139" s="28" t="str">
        <f>IF($A139="","",IF(F139=0,"—",D139-SUMIFS('ट्रेड'!$R$4:$R$1003,'ट्रेड'!$AC$4:$AC$1003,$A139,'ट्रेड'!$V$4:$V$1003,"")))</f>
        <v/>
      </c>
    </row>
    <row r="140">
      <c r="A140" s="34" t="str">
        <f>IF(COUNT('ट्रेड'!$AC$4:$AC$1003)=0,"",IF(MAX('ट्रेड'!$AC$4:$AC$1003)-7*40&lt;MIN('ट्रेड'!$AC$4:$AC$1003),"",MAX('ट्रेड'!$AC$4:$AC$1003)-7*40))</f>
        <v/>
      </c>
      <c r="B140" s="26" t="str">
        <f>IF($A140="","",COUNTIFS('ट्रेड'!$AC$4:$AC$1003,$A140,'ट्रेड'!$R$4:$R$1003,"&gt;=0")+COUNTIFS('ट्रेड'!$AC$4:$AC$1003,$A140,'ट्रेड'!$R$4:$R$1003,"&lt;0"))</f>
        <v/>
      </c>
      <c r="C140" s="27" t="str">
        <f>IF($A140="","",IF(B140=0,"—",COUNTIFS('ट्रेड'!$AC$4:$AC$1003,$A140,'ट्रेड'!$R$4:$R$1003,"&gt;0")/B140))</f>
        <v/>
      </c>
      <c r="D140" s="28" t="str">
        <f>IF($A140="","",IF(B140=0,"—",SUMIFS('ट्रेड'!$R$4:$R$1003,'ट्रेड'!$AC$4:$AC$1003,$A140)))</f>
        <v/>
      </c>
      <c r="E140" s="31" t="str">
        <f>IF($A140="","",IF(COUNTIFS('ट्रेड'!$AC$4:$AC$1003,$A140,'ट्रेड'!$S$4:$S$1003,"&gt;=0")+COUNTIFS('ट्रेड'!$AC$4:$AC$1003,$A140,'ट्रेड'!$S$4:$S$1003,"&lt;0")=0,"—",SUMIFS('ट्रेड'!$S$4:$S$1003,'ट्रेड'!$AC$4:$AC$1003,$A140)/(COUNTIFS('ट्रेड'!$AC$4:$AC$1003,$A140,'ट्रेड'!$S$4:$S$1003,"&gt;=0")+COUNTIFS('ट्रेड'!$AC$4:$AC$1003,$A140,'ट्रेड'!$S$4:$S$1003,"&lt;0"))))</f>
        <v/>
      </c>
      <c r="F140" s="26" t="str">
        <f>IF($A140="","",B140-(COUNTIFS('ट्रेड'!$AC$4:$AC$1003,$A140,'ट्रेड'!$V$4:$V$1003,"",'ट्रेड'!$R$4:$R$1003,"&gt;=0")+COUNTIFS('ट्रेड'!$AC$4:$AC$1003,$A140,'ट्रेड'!$V$4:$V$1003,"",'ट्रेड'!$R$4:$R$1003,"&lt;0")))</f>
        <v/>
      </c>
      <c r="G140" s="28" t="str">
        <f>IF($A140="","",IF(F140=0,"—",D140-SUMIFS('ट्रेड'!$R$4:$R$1003,'ट्रेड'!$AC$4:$AC$1003,$A140,'ट्रेड'!$V$4:$V$1003,"")))</f>
        <v/>
      </c>
    </row>
    <row r="141">
      <c r="A141" s="34" t="str">
        <f>IF(COUNT('ट्रेड'!$AC$4:$AC$1003)=0,"",IF(MAX('ट्रेड'!$AC$4:$AC$1003)-7*41&lt;MIN('ट्रेड'!$AC$4:$AC$1003),"",MAX('ट्रेड'!$AC$4:$AC$1003)-7*41))</f>
        <v/>
      </c>
      <c r="B141" s="26" t="str">
        <f>IF($A141="","",COUNTIFS('ट्रेड'!$AC$4:$AC$1003,$A141,'ट्रेड'!$R$4:$R$1003,"&gt;=0")+COUNTIFS('ट्रेड'!$AC$4:$AC$1003,$A141,'ट्रेड'!$R$4:$R$1003,"&lt;0"))</f>
        <v/>
      </c>
      <c r="C141" s="27" t="str">
        <f>IF($A141="","",IF(B141=0,"—",COUNTIFS('ट्रेड'!$AC$4:$AC$1003,$A141,'ट्रेड'!$R$4:$R$1003,"&gt;0")/B141))</f>
        <v/>
      </c>
      <c r="D141" s="28" t="str">
        <f>IF($A141="","",IF(B141=0,"—",SUMIFS('ट्रेड'!$R$4:$R$1003,'ट्रेड'!$AC$4:$AC$1003,$A141)))</f>
        <v/>
      </c>
      <c r="E141" s="31" t="str">
        <f>IF($A141="","",IF(COUNTIFS('ट्रेड'!$AC$4:$AC$1003,$A141,'ट्रेड'!$S$4:$S$1003,"&gt;=0")+COUNTIFS('ट्रेड'!$AC$4:$AC$1003,$A141,'ट्रेड'!$S$4:$S$1003,"&lt;0")=0,"—",SUMIFS('ट्रेड'!$S$4:$S$1003,'ट्रेड'!$AC$4:$AC$1003,$A141)/(COUNTIFS('ट्रेड'!$AC$4:$AC$1003,$A141,'ट्रेड'!$S$4:$S$1003,"&gt;=0")+COUNTIFS('ट्रेड'!$AC$4:$AC$1003,$A141,'ट्रेड'!$S$4:$S$1003,"&lt;0"))))</f>
        <v/>
      </c>
      <c r="F141" s="26" t="str">
        <f>IF($A141="","",B141-(COUNTIFS('ट्रेड'!$AC$4:$AC$1003,$A141,'ट्रेड'!$V$4:$V$1003,"",'ट्रेड'!$R$4:$R$1003,"&gt;=0")+COUNTIFS('ट्रेड'!$AC$4:$AC$1003,$A141,'ट्रेड'!$V$4:$V$1003,"",'ट्रेड'!$R$4:$R$1003,"&lt;0")))</f>
        <v/>
      </c>
      <c r="G141" s="28" t="str">
        <f>IF($A141="","",IF(F141=0,"—",D141-SUMIFS('ट्रेड'!$R$4:$R$1003,'ट्रेड'!$AC$4:$AC$1003,$A141,'ट्रेड'!$V$4:$V$1003,"")))</f>
        <v/>
      </c>
    </row>
    <row r="142">
      <c r="A142" s="34" t="str">
        <f>IF(COUNT('ट्रेड'!$AC$4:$AC$1003)=0,"",IF(MAX('ट्रेड'!$AC$4:$AC$1003)-7*42&lt;MIN('ट्रेड'!$AC$4:$AC$1003),"",MAX('ट्रेड'!$AC$4:$AC$1003)-7*42))</f>
        <v/>
      </c>
      <c r="B142" s="26" t="str">
        <f>IF($A142="","",COUNTIFS('ट्रेड'!$AC$4:$AC$1003,$A142,'ट्रेड'!$R$4:$R$1003,"&gt;=0")+COUNTIFS('ट्रेड'!$AC$4:$AC$1003,$A142,'ट्रेड'!$R$4:$R$1003,"&lt;0"))</f>
        <v/>
      </c>
      <c r="C142" s="27" t="str">
        <f>IF($A142="","",IF(B142=0,"—",COUNTIFS('ट्रेड'!$AC$4:$AC$1003,$A142,'ट्रेड'!$R$4:$R$1003,"&gt;0")/B142))</f>
        <v/>
      </c>
      <c r="D142" s="28" t="str">
        <f>IF($A142="","",IF(B142=0,"—",SUMIFS('ट्रेड'!$R$4:$R$1003,'ट्रेड'!$AC$4:$AC$1003,$A142)))</f>
        <v/>
      </c>
      <c r="E142" s="31" t="str">
        <f>IF($A142="","",IF(COUNTIFS('ट्रेड'!$AC$4:$AC$1003,$A142,'ट्रेड'!$S$4:$S$1003,"&gt;=0")+COUNTIFS('ट्रेड'!$AC$4:$AC$1003,$A142,'ट्रेड'!$S$4:$S$1003,"&lt;0")=0,"—",SUMIFS('ट्रेड'!$S$4:$S$1003,'ट्रेड'!$AC$4:$AC$1003,$A142)/(COUNTIFS('ट्रेड'!$AC$4:$AC$1003,$A142,'ट्रेड'!$S$4:$S$1003,"&gt;=0")+COUNTIFS('ट्रेड'!$AC$4:$AC$1003,$A142,'ट्रेड'!$S$4:$S$1003,"&lt;0"))))</f>
        <v/>
      </c>
      <c r="F142" s="26" t="str">
        <f>IF($A142="","",B142-(COUNTIFS('ट्रेड'!$AC$4:$AC$1003,$A142,'ट्रेड'!$V$4:$V$1003,"",'ट्रेड'!$R$4:$R$1003,"&gt;=0")+COUNTIFS('ट्रेड'!$AC$4:$AC$1003,$A142,'ट्रेड'!$V$4:$V$1003,"",'ट्रेड'!$R$4:$R$1003,"&lt;0")))</f>
        <v/>
      </c>
      <c r="G142" s="28" t="str">
        <f>IF($A142="","",IF(F142=0,"—",D142-SUMIFS('ट्रेड'!$R$4:$R$1003,'ट्रेड'!$AC$4:$AC$1003,$A142,'ट्रेड'!$V$4:$V$1003,"")))</f>
        <v/>
      </c>
    </row>
    <row r="143">
      <c r="A143" s="34" t="str">
        <f>IF(COUNT('ट्रेड'!$AC$4:$AC$1003)=0,"",IF(MAX('ट्रेड'!$AC$4:$AC$1003)-7*43&lt;MIN('ट्रेड'!$AC$4:$AC$1003),"",MAX('ट्रेड'!$AC$4:$AC$1003)-7*43))</f>
        <v/>
      </c>
      <c r="B143" s="26" t="str">
        <f>IF($A143="","",COUNTIFS('ट्रेड'!$AC$4:$AC$1003,$A143,'ट्रेड'!$R$4:$R$1003,"&gt;=0")+COUNTIFS('ट्रेड'!$AC$4:$AC$1003,$A143,'ट्रेड'!$R$4:$R$1003,"&lt;0"))</f>
        <v/>
      </c>
      <c r="C143" s="27" t="str">
        <f>IF($A143="","",IF(B143=0,"—",COUNTIFS('ट्रेड'!$AC$4:$AC$1003,$A143,'ट्रेड'!$R$4:$R$1003,"&gt;0")/B143))</f>
        <v/>
      </c>
      <c r="D143" s="28" t="str">
        <f>IF($A143="","",IF(B143=0,"—",SUMIFS('ट्रेड'!$R$4:$R$1003,'ट्रेड'!$AC$4:$AC$1003,$A143)))</f>
        <v/>
      </c>
      <c r="E143" s="31" t="str">
        <f>IF($A143="","",IF(COUNTIFS('ट्रेड'!$AC$4:$AC$1003,$A143,'ट्रेड'!$S$4:$S$1003,"&gt;=0")+COUNTIFS('ट्रेड'!$AC$4:$AC$1003,$A143,'ट्रेड'!$S$4:$S$1003,"&lt;0")=0,"—",SUMIFS('ट्रेड'!$S$4:$S$1003,'ट्रेड'!$AC$4:$AC$1003,$A143)/(COUNTIFS('ट्रेड'!$AC$4:$AC$1003,$A143,'ट्रेड'!$S$4:$S$1003,"&gt;=0")+COUNTIFS('ट्रेड'!$AC$4:$AC$1003,$A143,'ट्रेड'!$S$4:$S$1003,"&lt;0"))))</f>
        <v/>
      </c>
      <c r="F143" s="26" t="str">
        <f>IF($A143="","",B143-(COUNTIFS('ट्रेड'!$AC$4:$AC$1003,$A143,'ट्रेड'!$V$4:$V$1003,"",'ट्रेड'!$R$4:$R$1003,"&gt;=0")+COUNTIFS('ट्रेड'!$AC$4:$AC$1003,$A143,'ट्रेड'!$V$4:$V$1003,"",'ट्रेड'!$R$4:$R$1003,"&lt;0")))</f>
        <v/>
      </c>
      <c r="G143" s="28" t="str">
        <f>IF($A143="","",IF(F143=0,"—",D143-SUMIFS('ट्रेड'!$R$4:$R$1003,'ट्रेड'!$AC$4:$AC$1003,$A143,'ट्रेड'!$V$4:$V$1003,"")))</f>
        <v/>
      </c>
    </row>
    <row r="144">
      <c r="A144" s="34" t="str">
        <f>IF(COUNT('ट्रेड'!$AC$4:$AC$1003)=0,"",IF(MAX('ट्रेड'!$AC$4:$AC$1003)-7*44&lt;MIN('ट्रेड'!$AC$4:$AC$1003),"",MAX('ट्रेड'!$AC$4:$AC$1003)-7*44))</f>
        <v/>
      </c>
      <c r="B144" s="26" t="str">
        <f>IF($A144="","",COUNTIFS('ट्रेड'!$AC$4:$AC$1003,$A144,'ट्रेड'!$R$4:$R$1003,"&gt;=0")+COUNTIFS('ट्रेड'!$AC$4:$AC$1003,$A144,'ट्रेड'!$R$4:$R$1003,"&lt;0"))</f>
        <v/>
      </c>
      <c r="C144" s="27" t="str">
        <f>IF($A144="","",IF(B144=0,"—",COUNTIFS('ट्रेड'!$AC$4:$AC$1003,$A144,'ट्रेड'!$R$4:$R$1003,"&gt;0")/B144))</f>
        <v/>
      </c>
      <c r="D144" s="28" t="str">
        <f>IF($A144="","",IF(B144=0,"—",SUMIFS('ट्रेड'!$R$4:$R$1003,'ट्रेड'!$AC$4:$AC$1003,$A144)))</f>
        <v/>
      </c>
      <c r="E144" s="31" t="str">
        <f>IF($A144="","",IF(COUNTIFS('ट्रेड'!$AC$4:$AC$1003,$A144,'ट्रेड'!$S$4:$S$1003,"&gt;=0")+COUNTIFS('ट्रेड'!$AC$4:$AC$1003,$A144,'ट्रेड'!$S$4:$S$1003,"&lt;0")=0,"—",SUMIFS('ट्रेड'!$S$4:$S$1003,'ट्रेड'!$AC$4:$AC$1003,$A144)/(COUNTIFS('ट्रेड'!$AC$4:$AC$1003,$A144,'ट्रेड'!$S$4:$S$1003,"&gt;=0")+COUNTIFS('ट्रेड'!$AC$4:$AC$1003,$A144,'ट्रेड'!$S$4:$S$1003,"&lt;0"))))</f>
        <v/>
      </c>
      <c r="F144" s="26" t="str">
        <f>IF($A144="","",B144-(COUNTIFS('ट्रेड'!$AC$4:$AC$1003,$A144,'ट्रेड'!$V$4:$V$1003,"",'ट्रेड'!$R$4:$R$1003,"&gt;=0")+COUNTIFS('ट्रेड'!$AC$4:$AC$1003,$A144,'ट्रेड'!$V$4:$V$1003,"",'ट्रेड'!$R$4:$R$1003,"&lt;0")))</f>
        <v/>
      </c>
      <c r="G144" s="28" t="str">
        <f>IF($A144="","",IF(F144=0,"—",D144-SUMIFS('ट्रेड'!$R$4:$R$1003,'ट्रेड'!$AC$4:$AC$1003,$A144,'ट्रेड'!$V$4:$V$1003,"")))</f>
        <v/>
      </c>
    </row>
    <row r="145">
      <c r="A145" s="34" t="str">
        <f>IF(COUNT('ट्रेड'!$AC$4:$AC$1003)=0,"",IF(MAX('ट्रेड'!$AC$4:$AC$1003)-7*45&lt;MIN('ट्रेड'!$AC$4:$AC$1003),"",MAX('ट्रेड'!$AC$4:$AC$1003)-7*45))</f>
        <v/>
      </c>
      <c r="B145" s="26" t="str">
        <f>IF($A145="","",COUNTIFS('ट्रेड'!$AC$4:$AC$1003,$A145,'ट्रेड'!$R$4:$R$1003,"&gt;=0")+COUNTIFS('ट्रेड'!$AC$4:$AC$1003,$A145,'ट्रेड'!$R$4:$R$1003,"&lt;0"))</f>
        <v/>
      </c>
      <c r="C145" s="27" t="str">
        <f>IF($A145="","",IF(B145=0,"—",COUNTIFS('ट्रेड'!$AC$4:$AC$1003,$A145,'ट्रेड'!$R$4:$R$1003,"&gt;0")/B145))</f>
        <v/>
      </c>
      <c r="D145" s="28" t="str">
        <f>IF($A145="","",IF(B145=0,"—",SUMIFS('ट्रेड'!$R$4:$R$1003,'ट्रेड'!$AC$4:$AC$1003,$A145)))</f>
        <v/>
      </c>
      <c r="E145" s="31" t="str">
        <f>IF($A145="","",IF(COUNTIFS('ट्रेड'!$AC$4:$AC$1003,$A145,'ट्रेड'!$S$4:$S$1003,"&gt;=0")+COUNTIFS('ट्रेड'!$AC$4:$AC$1003,$A145,'ट्रेड'!$S$4:$S$1003,"&lt;0")=0,"—",SUMIFS('ट्रेड'!$S$4:$S$1003,'ट्रेड'!$AC$4:$AC$1003,$A145)/(COUNTIFS('ट्रेड'!$AC$4:$AC$1003,$A145,'ट्रेड'!$S$4:$S$1003,"&gt;=0")+COUNTIFS('ट्रेड'!$AC$4:$AC$1003,$A145,'ट्रेड'!$S$4:$S$1003,"&lt;0"))))</f>
        <v/>
      </c>
      <c r="F145" s="26" t="str">
        <f>IF($A145="","",B145-(COUNTIFS('ट्रेड'!$AC$4:$AC$1003,$A145,'ट्रेड'!$V$4:$V$1003,"",'ट्रेड'!$R$4:$R$1003,"&gt;=0")+COUNTIFS('ट्रेड'!$AC$4:$AC$1003,$A145,'ट्रेड'!$V$4:$V$1003,"",'ट्रेड'!$R$4:$R$1003,"&lt;0")))</f>
        <v/>
      </c>
      <c r="G145" s="28" t="str">
        <f>IF($A145="","",IF(F145=0,"—",D145-SUMIFS('ट्रेड'!$R$4:$R$1003,'ट्रेड'!$AC$4:$AC$1003,$A145,'ट्रेड'!$V$4:$V$1003,"")))</f>
        <v/>
      </c>
    </row>
    <row r="146">
      <c r="A146" s="34" t="str">
        <f>IF(COUNT('ट्रेड'!$AC$4:$AC$1003)=0,"",IF(MAX('ट्रेड'!$AC$4:$AC$1003)-7*46&lt;MIN('ट्रेड'!$AC$4:$AC$1003),"",MAX('ट्रेड'!$AC$4:$AC$1003)-7*46))</f>
        <v/>
      </c>
      <c r="B146" s="26" t="str">
        <f>IF($A146="","",COUNTIFS('ट्रेड'!$AC$4:$AC$1003,$A146,'ट्रेड'!$R$4:$R$1003,"&gt;=0")+COUNTIFS('ट्रेड'!$AC$4:$AC$1003,$A146,'ट्रेड'!$R$4:$R$1003,"&lt;0"))</f>
        <v/>
      </c>
      <c r="C146" s="27" t="str">
        <f>IF($A146="","",IF(B146=0,"—",COUNTIFS('ट्रेड'!$AC$4:$AC$1003,$A146,'ट्रेड'!$R$4:$R$1003,"&gt;0")/B146))</f>
        <v/>
      </c>
      <c r="D146" s="28" t="str">
        <f>IF($A146="","",IF(B146=0,"—",SUMIFS('ट्रेड'!$R$4:$R$1003,'ट्रेड'!$AC$4:$AC$1003,$A146)))</f>
        <v/>
      </c>
      <c r="E146" s="31" t="str">
        <f>IF($A146="","",IF(COUNTIFS('ट्रेड'!$AC$4:$AC$1003,$A146,'ट्रेड'!$S$4:$S$1003,"&gt;=0")+COUNTIFS('ट्रेड'!$AC$4:$AC$1003,$A146,'ट्रेड'!$S$4:$S$1003,"&lt;0")=0,"—",SUMIFS('ट्रेड'!$S$4:$S$1003,'ट्रेड'!$AC$4:$AC$1003,$A146)/(COUNTIFS('ट्रेड'!$AC$4:$AC$1003,$A146,'ट्रेड'!$S$4:$S$1003,"&gt;=0")+COUNTIFS('ट्रेड'!$AC$4:$AC$1003,$A146,'ट्रेड'!$S$4:$S$1003,"&lt;0"))))</f>
        <v/>
      </c>
      <c r="F146" s="26" t="str">
        <f>IF($A146="","",B146-(COUNTIFS('ट्रेड'!$AC$4:$AC$1003,$A146,'ट्रेड'!$V$4:$V$1003,"",'ट्रेड'!$R$4:$R$1003,"&gt;=0")+COUNTIFS('ट्रेड'!$AC$4:$AC$1003,$A146,'ट्रेड'!$V$4:$V$1003,"",'ट्रेड'!$R$4:$R$1003,"&lt;0")))</f>
        <v/>
      </c>
      <c r="G146" s="28" t="str">
        <f>IF($A146="","",IF(F146=0,"—",D146-SUMIFS('ट्रेड'!$R$4:$R$1003,'ट्रेड'!$AC$4:$AC$1003,$A146,'ट्रेड'!$V$4:$V$1003,"")))</f>
        <v/>
      </c>
    </row>
    <row r="147">
      <c r="A147" s="34" t="str">
        <f>IF(COUNT('ट्रेड'!$AC$4:$AC$1003)=0,"",IF(MAX('ट्रेड'!$AC$4:$AC$1003)-7*47&lt;MIN('ट्रेड'!$AC$4:$AC$1003),"",MAX('ट्रेड'!$AC$4:$AC$1003)-7*47))</f>
        <v/>
      </c>
      <c r="B147" s="26" t="str">
        <f>IF($A147="","",COUNTIFS('ट्रेड'!$AC$4:$AC$1003,$A147,'ट्रेड'!$R$4:$R$1003,"&gt;=0")+COUNTIFS('ट्रेड'!$AC$4:$AC$1003,$A147,'ट्रेड'!$R$4:$R$1003,"&lt;0"))</f>
        <v/>
      </c>
      <c r="C147" s="27" t="str">
        <f>IF($A147="","",IF(B147=0,"—",COUNTIFS('ट्रेड'!$AC$4:$AC$1003,$A147,'ट्रेड'!$R$4:$R$1003,"&gt;0")/B147))</f>
        <v/>
      </c>
      <c r="D147" s="28" t="str">
        <f>IF($A147="","",IF(B147=0,"—",SUMIFS('ट्रेड'!$R$4:$R$1003,'ट्रेड'!$AC$4:$AC$1003,$A147)))</f>
        <v/>
      </c>
      <c r="E147" s="31" t="str">
        <f>IF($A147="","",IF(COUNTIFS('ट्रेड'!$AC$4:$AC$1003,$A147,'ट्रेड'!$S$4:$S$1003,"&gt;=0")+COUNTIFS('ट्रेड'!$AC$4:$AC$1003,$A147,'ट्रेड'!$S$4:$S$1003,"&lt;0")=0,"—",SUMIFS('ट्रेड'!$S$4:$S$1003,'ट्रेड'!$AC$4:$AC$1003,$A147)/(COUNTIFS('ट्रेड'!$AC$4:$AC$1003,$A147,'ट्रेड'!$S$4:$S$1003,"&gt;=0")+COUNTIFS('ट्रेड'!$AC$4:$AC$1003,$A147,'ट्रेड'!$S$4:$S$1003,"&lt;0"))))</f>
        <v/>
      </c>
      <c r="F147" s="26" t="str">
        <f>IF($A147="","",B147-(COUNTIFS('ट्रेड'!$AC$4:$AC$1003,$A147,'ट्रेड'!$V$4:$V$1003,"",'ट्रेड'!$R$4:$R$1003,"&gt;=0")+COUNTIFS('ट्रेड'!$AC$4:$AC$1003,$A147,'ट्रेड'!$V$4:$V$1003,"",'ट्रेड'!$R$4:$R$1003,"&lt;0")))</f>
        <v/>
      </c>
      <c r="G147" s="28" t="str">
        <f>IF($A147="","",IF(F147=0,"—",D147-SUMIFS('ट्रेड'!$R$4:$R$1003,'ट्रेड'!$AC$4:$AC$1003,$A147,'ट्रेड'!$V$4:$V$1003,"")))</f>
        <v/>
      </c>
    </row>
    <row r="148">
      <c r="A148" s="34" t="str">
        <f>IF(COUNT('ट्रेड'!$AC$4:$AC$1003)=0,"",IF(MAX('ट्रेड'!$AC$4:$AC$1003)-7*48&lt;MIN('ट्रेड'!$AC$4:$AC$1003),"",MAX('ट्रेड'!$AC$4:$AC$1003)-7*48))</f>
        <v/>
      </c>
      <c r="B148" s="26" t="str">
        <f>IF($A148="","",COUNTIFS('ट्रेड'!$AC$4:$AC$1003,$A148,'ट्रेड'!$R$4:$R$1003,"&gt;=0")+COUNTIFS('ट्रेड'!$AC$4:$AC$1003,$A148,'ट्रेड'!$R$4:$R$1003,"&lt;0"))</f>
        <v/>
      </c>
      <c r="C148" s="27" t="str">
        <f>IF($A148="","",IF(B148=0,"—",COUNTIFS('ट्रेड'!$AC$4:$AC$1003,$A148,'ट्रेड'!$R$4:$R$1003,"&gt;0")/B148))</f>
        <v/>
      </c>
      <c r="D148" s="28" t="str">
        <f>IF($A148="","",IF(B148=0,"—",SUMIFS('ट्रेड'!$R$4:$R$1003,'ट्रेड'!$AC$4:$AC$1003,$A148)))</f>
        <v/>
      </c>
      <c r="E148" s="31" t="str">
        <f>IF($A148="","",IF(COUNTIFS('ट्रेड'!$AC$4:$AC$1003,$A148,'ट्रेड'!$S$4:$S$1003,"&gt;=0")+COUNTIFS('ट्रेड'!$AC$4:$AC$1003,$A148,'ट्रेड'!$S$4:$S$1003,"&lt;0")=0,"—",SUMIFS('ट्रेड'!$S$4:$S$1003,'ट्रेड'!$AC$4:$AC$1003,$A148)/(COUNTIFS('ट्रेड'!$AC$4:$AC$1003,$A148,'ट्रेड'!$S$4:$S$1003,"&gt;=0")+COUNTIFS('ट्रेड'!$AC$4:$AC$1003,$A148,'ट्रेड'!$S$4:$S$1003,"&lt;0"))))</f>
        <v/>
      </c>
      <c r="F148" s="26" t="str">
        <f>IF($A148="","",B148-(COUNTIFS('ट्रेड'!$AC$4:$AC$1003,$A148,'ट्रेड'!$V$4:$V$1003,"",'ट्रेड'!$R$4:$R$1003,"&gt;=0")+COUNTIFS('ट्रेड'!$AC$4:$AC$1003,$A148,'ट्रेड'!$V$4:$V$1003,"",'ट्रेड'!$R$4:$R$1003,"&lt;0")))</f>
        <v/>
      </c>
      <c r="G148" s="28" t="str">
        <f>IF($A148="","",IF(F148=0,"—",D148-SUMIFS('ट्रेड'!$R$4:$R$1003,'ट्रेड'!$AC$4:$AC$1003,$A148,'ट्रेड'!$V$4:$V$1003,"")))</f>
        <v/>
      </c>
    </row>
    <row r="149">
      <c r="A149" s="34" t="str">
        <f>IF(COUNT('ट्रेड'!$AC$4:$AC$1003)=0,"",IF(MAX('ट्रेड'!$AC$4:$AC$1003)-7*49&lt;MIN('ट्रेड'!$AC$4:$AC$1003),"",MAX('ट्रेड'!$AC$4:$AC$1003)-7*49))</f>
        <v/>
      </c>
      <c r="B149" s="26" t="str">
        <f>IF($A149="","",COUNTIFS('ट्रेड'!$AC$4:$AC$1003,$A149,'ट्रेड'!$R$4:$R$1003,"&gt;=0")+COUNTIFS('ट्रेड'!$AC$4:$AC$1003,$A149,'ट्रेड'!$R$4:$R$1003,"&lt;0"))</f>
        <v/>
      </c>
      <c r="C149" s="27" t="str">
        <f>IF($A149="","",IF(B149=0,"—",COUNTIFS('ट्रेड'!$AC$4:$AC$1003,$A149,'ट्रेड'!$R$4:$R$1003,"&gt;0")/B149))</f>
        <v/>
      </c>
      <c r="D149" s="28" t="str">
        <f>IF($A149="","",IF(B149=0,"—",SUMIFS('ट्रेड'!$R$4:$R$1003,'ट्रेड'!$AC$4:$AC$1003,$A149)))</f>
        <v/>
      </c>
      <c r="E149" s="31" t="str">
        <f>IF($A149="","",IF(COUNTIFS('ट्रेड'!$AC$4:$AC$1003,$A149,'ट्रेड'!$S$4:$S$1003,"&gt;=0")+COUNTIFS('ट्रेड'!$AC$4:$AC$1003,$A149,'ट्रेड'!$S$4:$S$1003,"&lt;0")=0,"—",SUMIFS('ट्रेड'!$S$4:$S$1003,'ट्रेड'!$AC$4:$AC$1003,$A149)/(COUNTIFS('ट्रेड'!$AC$4:$AC$1003,$A149,'ट्रेड'!$S$4:$S$1003,"&gt;=0")+COUNTIFS('ट्रेड'!$AC$4:$AC$1003,$A149,'ट्रेड'!$S$4:$S$1003,"&lt;0"))))</f>
        <v/>
      </c>
      <c r="F149" s="26" t="str">
        <f>IF($A149="","",B149-(COUNTIFS('ट्रेड'!$AC$4:$AC$1003,$A149,'ट्रेड'!$V$4:$V$1003,"",'ट्रेड'!$R$4:$R$1003,"&gt;=0")+COUNTIFS('ट्रेड'!$AC$4:$AC$1003,$A149,'ट्रेड'!$V$4:$V$1003,"",'ट्रेड'!$R$4:$R$1003,"&lt;0")))</f>
        <v/>
      </c>
      <c r="G149" s="28" t="str">
        <f>IF($A149="","",IF(F149=0,"—",D149-SUMIFS('ट्रेड'!$R$4:$R$1003,'ट्रेड'!$AC$4:$AC$1003,$A149,'ट्रेड'!$V$4:$V$1003,"")))</f>
        <v/>
      </c>
    </row>
    <row r="150">
      <c r="A150" s="34" t="str">
        <f>IF(COUNT('ट्रेड'!$AC$4:$AC$1003)=0,"",IF(MAX('ट्रेड'!$AC$4:$AC$1003)-7*50&lt;MIN('ट्रेड'!$AC$4:$AC$1003),"",MAX('ट्रेड'!$AC$4:$AC$1003)-7*50))</f>
        <v/>
      </c>
      <c r="B150" s="26" t="str">
        <f>IF($A150="","",COUNTIFS('ट्रेड'!$AC$4:$AC$1003,$A150,'ट्रेड'!$R$4:$R$1003,"&gt;=0")+COUNTIFS('ट्रेड'!$AC$4:$AC$1003,$A150,'ट्रेड'!$R$4:$R$1003,"&lt;0"))</f>
        <v/>
      </c>
      <c r="C150" s="27" t="str">
        <f>IF($A150="","",IF(B150=0,"—",COUNTIFS('ट्रेड'!$AC$4:$AC$1003,$A150,'ट्रेड'!$R$4:$R$1003,"&gt;0")/B150))</f>
        <v/>
      </c>
      <c r="D150" s="28" t="str">
        <f>IF($A150="","",IF(B150=0,"—",SUMIFS('ट्रेड'!$R$4:$R$1003,'ट्रेड'!$AC$4:$AC$1003,$A150)))</f>
        <v/>
      </c>
      <c r="E150" s="31" t="str">
        <f>IF($A150="","",IF(COUNTIFS('ट्रेड'!$AC$4:$AC$1003,$A150,'ट्रेड'!$S$4:$S$1003,"&gt;=0")+COUNTIFS('ट्रेड'!$AC$4:$AC$1003,$A150,'ट्रेड'!$S$4:$S$1003,"&lt;0")=0,"—",SUMIFS('ट्रेड'!$S$4:$S$1003,'ट्रेड'!$AC$4:$AC$1003,$A150)/(COUNTIFS('ट्रेड'!$AC$4:$AC$1003,$A150,'ट्रेड'!$S$4:$S$1003,"&gt;=0")+COUNTIFS('ट्रेड'!$AC$4:$AC$1003,$A150,'ट्रेड'!$S$4:$S$1003,"&lt;0"))))</f>
        <v/>
      </c>
      <c r="F150" s="26" t="str">
        <f>IF($A150="","",B150-(COUNTIFS('ट्रेड'!$AC$4:$AC$1003,$A150,'ट्रेड'!$V$4:$V$1003,"",'ट्रेड'!$R$4:$R$1003,"&gt;=0")+COUNTIFS('ट्रेड'!$AC$4:$AC$1003,$A150,'ट्रेड'!$V$4:$V$1003,"",'ट्रेड'!$R$4:$R$1003,"&lt;0")))</f>
        <v/>
      </c>
      <c r="G150" s="28" t="str">
        <f>IF($A150="","",IF(F150=0,"—",D150-SUMIFS('ट्रेड'!$R$4:$R$1003,'ट्रेड'!$AC$4:$AC$1003,$A150,'ट्रेड'!$V$4:$V$1003,"")))</f>
        <v/>
      </c>
    </row>
    <row r="151">
      <c r="A151" s="34" t="str">
        <f>IF(COUNT('ट्रेड'!$AC$4:$AC$1003)=0,"",IF(MAX('ट्रेड'!$AC$4:$AC$1003)-7*51&lt;MIN('ट्रेड'!$AC$4:$AC$1003),"",MAX('ट्रेड'!$AC$4:$AC$1003)-7*51))</f>
        <v/>
      </c>
      <c r="B151" s="26" t="str">
        <f>IF($A151="","",COUNTIFS('ट्रेड'!$AC$4:$AC$1003,$A151,'ट्रेड'!$R$4:$R$1003,"&gt;=0")+COUNTIFS('ट्रेड'!$AC$4:$AC$1003,$A151,'ट्रेड'!$R$4:$R$1003,"&lt;0"))</f>
        <v/>
      </c>
      <c r="C151" s="27" t="str">
        <f>IF($A151="","",IF(B151=0,"—",COUNTIFS('ट्रेड'!$AC$4:$AC$1003,$A151,'ट्रेड'!$R$4:$R$1003,"&gt;0")/B151))</f>
        <v/>
      </c>
      <c r="D151" s="28" t="str">
        <f>IF($A151="","",IF(B151=0,"—",SUMIFS('ट्रेड'!$R$4:$R$1003,'ट्रेड'!$AC$4:$AC$1003,$A151)))</f>
        <v/>
      </c>
      <c r="E151" s="31" t="str">
        <f>IF($A151="","",IF(COUNTIFS('ट्रेड'!$AC$4:$AC$1003,$A151,'ट्रेड'!$S$4:$S$1003,"&gt;=0")+COUNTIFS('ट्रेड'!$AC$4:$AC$1003,$A151,'ट्रेड'!$S$4:$S$1003,"&lt;0")=0,"—",SUMIFS('ट्रेड'!$S$4:$S$1003,'ट्रेड'!$AC$4:$AC$1003,$A151)/(COUNTIFS('ट्रेड'!$AC$4:$AC$1003,$A151,'ट्रेड'!$S$4:$S$1003,"&gt;=0")+COUNTIFS('ट्रेड'!$AC$4:$AC$1003,$A151,'ट्रेड'!$S$4:$S$1003,"&lt;0"))))</f>
        <v/>
      </c>
      <c r="F151" s="26" t="str">
        <f>IF($A151="","",B151-(COUNTIFS('ट्रेड'!$AC$4:$AC$1003,$A151,'ट्रेड'!$V$4:$V$1003,"",'ट्रेड'!$R$4:$R$1003,"&gt;=0")+COUNTIFS('ट्रेड'!$AC$4:$AC$1003,$A151,'ट्रेड'!$V$4:$V$1003,"",'ट्रेड'!$R$4:$R$1003,"&lt;0")))</f>
        <v/>
      </c>
      <c r="G151" s="28" t="str">
        <f>IF($A151="","",IF(F151=0,"—",D151-SUMIFS('ट्रेड'!$R$4:$R$1003,'ट्रेड'!$AC$4:$AC$1003,$A151,'ट्रेड'!$V$4:$V$1003,"")))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107</v>
      </c>
    </row>
    <row r="13">
      <c r="A13" s="35" t="s">
        <v>9</v>
      </c>
      <c r="B13" s="5" t="s">
        <v>118</v>
      </c>
      <c r="C13" s="36" t="s">
        <v>119</v>
      </c>
    </row>
    <row r="14">
      <c r="A14" s="35" t="s">
        <v>10</v>
      </c>
      <c r="B14" s="5" t="s">
        <v>120</v>
      </c>
      <c r="C14" s="36" t="s">
        <v>38</v>
      </c>
    </row>
    <row r="15">
      <c r="A15" s="35" t="s">
        <v>11</v>
      </c>
      <c r="B15" s="5" t="s">
        <v>121</v>
      </c>
      <c r="C15" s="36" t="s">
        <v>39</v>
      </c>
    </row>
    <row r="16">
      <c r="A16" s="35" t="s">
        <v>12</v>
      </c>
      <c r="B16" s="5" t="s">
        <v>122</v>
      </c>
      <c r="C16" s="36" t="s">
        <v>40</v>
      </c>
    </row>
    <row r="17">
      <c r="A17" s="35" t="s">
        <v>13</v>
      </c>
      <c r="B17" s="5" t="s">
        <v>123</v>
      </c>
      <c r="C17" s="36" t="s">
        <v>124</v>
      </c>
    </row>
    <row r="18">
      <c r="A18" s="35" t="s">
        <v>14</v>
      </c>
      <c r="B18" s="5" t="s">
        <v>125</v>
      </c>
      <c r="C18" s="36" t="s">
        <v>126</v>
      </c>
    </row>
    <row r="19">
      <c r="A19" s="35" t="s">
        <v>15</v>
      </c>
      <c r="B19" s="5" t="s">
        <v>127</v>
      </c>
      <c r="C19" s="36" t="s">
        <v>128</v>
      </c>
    </row>
    <row r="20">
      <c r="A20" s="35" t="s">
        <v>16</v>
      </c>
      <c r="B20" s="5" t="s">
        <v>129</v>
      </c>
      <c r="C20" s="36" t="s">
        <v>130</v>
      </c>
    </row>
    <row r="21">
      <c r="A21" s="35" t="s">
        <v>17</v>
      </c>
      <c r="B21" s="5" t="s">
        <v>131</v>
      </c>
      <c r="C21" s="36" t="s">
        <v>132</v>
      </c>
    </row>
    <row r="22">
      <c r="A22" s="35" t="s">
        <v>18</v>
      </c>
      <c r="B22" s="5" t="s">
        <v>133</v>
      </c>
      <c r="C22" s="36"/>
    </row>
    <row r="23">
      <c r="A23" s="35" t="s">
        <v>19</v>
      </c>
      <c r="B23" s="5" t="s">
        <v>134</v>
      </c>
      <c r="C23" s="36" t="s">
        <v>135</v>
      </c>
    </row>
    <row r="24">
      <c r="A24" s="35" t="s">
        <v>20</v>
      </c>
      <c r="B24" s="5" t="s">
        <v>136</v>
      </c>
      <c r="C24" s="36" t="s">
        <v>137</v>
      </c>
    </row>
    <row r="25">
      <c r="A25" s="35" t="s">
        <v>21</v>
      </c>
      <c r="B25" s="5" t="s">
        <v>138</v>
      </c>
      <c r="C25" s="36" t="s">
        <v>139</v>
      </c>
    </row>
    <row r="26">
      <c r="A26" s="35" t="s">
        <v>22</v>
      </c>
      <c r="B26" s="5" t="s">
        <v>140</v>
      </c>
      <c r="C26" s="36" t="s">
        <v>141</v>
      </c>
    </row>
    <row r="27">
      <c r="A27" s="35" t="s">
        <v>23</v>
      </c>
      <c r="B27" s="5" t="s">
        <v>142</v>
      </c>
      <c r="C27" s="36" t="s">
        <v>143</v>
      </c>
    </row>
    <row r="28">
      <c r="A28" s="35" t="s">
        <v>24</v>
      </c>
      <c r="B28" s="5" t="s">
        <v>144</v>
      </c>
      <c r="C28" s="36"/>
    </row>
    <row r="29">
      <c r="A29" s="35" t="s">
        <v>25</v>
      </c>
      <c r="B29" s="5" t="s">
        <v>145</v>
      </c>
      <c r="C29" s="36" t="s">
        <v>146</v>
      </c>
    </row>
    <row r="30">
      <c r="A30" s="35" t="s">
        <v>26</v>
      </c>
      <c r="B30" s="5" t="s">
        <v>147</v>
      </c>
      <c r="C30" s="36" t="s">
        <v>148</v>
      </c>
    </row>
    <row r="31">
      <c r="A31" s="35" t="s">
        <v>27</v>
      </c>
      <c r="B31" s="5" t="s">
        <v>149</v>
      </c>
      <c r="C31" s="36" t="s">
        <v>150</v>
      </c>
    </row>
    <row r="32">
      <c r="A32" s="35" t="s">
        <v>28</v>
      </c>
      <c r="B32" s="5" t="s">
        <v>151</v>
      </c>
      <c r="C32" s="36"/>
    </row>
    <row r="33">
      <c r="A33" s="35" t="s">
        <v>29</v>
      </c>
      <c r="B33" s="5" t="s">
        <v>152</v>
      </c>
      <c r="C33" s="36" t="s">
        <v>153</v>
      </c>
    </row>
    <row r="34">
      <c r="A34" s="35" t="s">
        <v>30</v>
      </c>
      <c r="B34" s="5" t="s">
        <v>154</v>
      </c>
      <c r="C34" s="36" t="s">
        <v>47</v>
      </c>
    </row>
    <row r="35">
      <c r="A35" s="35" t="s">
        <v>31</v>
      </c>
      <c r="B35" s="5" t="s">
        <v>155</v>
      </c>
      <c r="C35" s="36" t="s">
        <v>156</v>
      </c>
    </row>
    <row r="36">
      <c r="A36" s="35" t="s">
        <v>32</v>
      </c>
      <c r="B36" s="5" t="s">
        <v>157</v>
      </c>
      <c r="C36" s="36" t="s">
        <v>158</v>
      </c>
    </row>
    <row r="37">
      <c r="A37" s="35" t="s">
        <v>33</v>
      </c>
      <c r="B37" s="5" t="s">
        <v>159</v>
      </c>
      <c r="C37" s="36"/>
    </row>
    <row r="38">
      <c r="A38" s="35" t="s">
        <v>34</v>
      </c>
      <c r="B38" s="5" t="s">
        <v>160</v>
      </c>
      <c r="C38" s="36"/>
    </row>
    <row r="39">
      <c r="A39" s="35" t="s">
        <v>35</v>
      </c>
      <c r="B39" s="5" t="s">
        <v>161</v>
      </c>
      <c r="C39" s="36"/>
    </row>
    <row r="40">
      <c r="A40" s="35" t="s">
        <v>36</v>
      </c>
      <c r="B40" s="5" t="s">
        <v>162</v>
      </c>
      <c r="C40" s="36"/>
    </row>
    <row r="41">
      <c r="A41" s="35" t="s">
        <v>37</v>
      </c>
      <c r="B41" s="5" t="s">
        <v>163</v>
      </c>
      <c r="C41" s="36"/>
    </row>
    <row r="43">
      <c r="A43" s="4" t="s">
        <v>164</v>
      </c>
    </row>
    <row r="44">
      <c r="A44" s="35" t="s">
        <v>165</v>
      </c>
      <c r="B44" s="5" t="s">
        <v>166</v>
      </c>
    </row>
    <row r="45">
      <c r="A45" s="35" t="s">
        <v>167</v>
      </c>
      <c r="B45" s="5" t="s">
        <v>168</v>
      </c>
    </row>
    <row r="46">
      <c r="A46" s="35" t="s">
        <v>169</v>
      </c>
      <c r="B46" s="5" t="s">
        <v>170</v>
      </c>
    </row>
    <row r="48">
      <c r="A48" s="4" t="s">
        <v>171</v>
      </c>
    </row>
    <row r="49">
      <c r="A49" s="35" t="s">
        <v>172</v>
      </c>
      <c r="B49" s="5" t="s">
        <v>173</v>
      </c>
    </row>
    <row r="50">
      <c r="A50" s="35" t="s">
        <v>174</v>
      </c>
      <c r="B50" s="5" t="s">
        <v>175</v>
      </c>
    </row>
    <row r="51">
      <c r="A51" s="35" t="s">
        <v>176</v>
      </c>
      <c r="B51" s="5" t="s">
        <v>177</v>
      </c>
    </row>
    <row r="52">
      <c r="A52" s="35" t="s">
        <v>178</v>
      </c>
      <c r="B52" s="5" t="s">
        <v>179</v>
      </c>
    </row>
    <row r="54">
      <c r="A54" s="4" t="s">
        <v>180</v>
      </c>
    </row>
    <row r="55">
      <c r="A55" s="35" t="s">
        <v>181</v>
      </c>
      <c r="B55" s="5" t="s">
        <v>182</v>
      </c>
    </row>
    <row r="56">
      <c r="B56" s="3" t="s">
        <v>183</v>
      </c>
    </row>
    <row r="57">
      <c r="B57" s="3" t="s">
        <v>184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185</v>
      </c>
      <c r="D1" s="37" t="s">
        <v>186</v>
      </c>
      <c r="F1" s="2" t="s">
        <v>187</v>
      </c>
    </row>
    <row r="2">
      <c r="A2" t="s">
        <v>40</v>
      </c>
      <c r="B2" t="s">
        <v>153</v>
      </c>
      <c r="C2" t="s">
        <v>188</v>
      </c>
      <c r="D2" t="s">
        <v>156</v>
      </c>
      <c r="F2" s="2" t="s">
        <v>189</v>
      </c>
    </row>
    <row r="3">
      <c r="A3" t="s">
        <v>190</v>
      </c>
      <c r="B3" t="s">
        <v>191</v>
      </c>
      <c r="C3" t="s">
        <v>192</v>
      </c>
      <c r="D3" t="s">
        <v>193</v>
      </c>
    </row>
    <row r="4">
      <c r="A4" t="s">
        <v>194</v>
      </c>
      <c r="B4" t="s">
        <v>195</v>
      </c>
      <c r="C4" t="s">
        <v>196</v>
      </c>
      <c r="D4" t="s">
        <v>197</v>
      </c>
    </row>
    <row r="5">
      <c r="A5" t="s">
        <v>198</v>
      </c>
      <c r="B5" t="s">
        <v>199</v>
      </c>
      <c r="C5" t="s">
        <v>47</v>
      </c>
      <c r="D5" t="s">
        <v>200</v>
      </c>
    </row>
    <row r="6">
      <c r="B6" t="s">
        <v>201</v>
      </c>
      <c r="C6" t="s">
        <v>202</v>
      </c>
      <c r="D6" t="s">
        <v>203</v>
      </c>
    </row>
    <row r="7">
      <c r="B7" t="s">
        <v>204</v>
      </c>
      <c r="C7" t="s">
        <v>205</v>
      </c>
      <c r="D7" t="s">
        <v>206</v>
      </c>
    </row>
    <row r="8">
      <c r="B8" t="s">
        <v>207</v>
      </c>
      <c r="C8" t="s">
        <v>208</v>
      </c>
      <c r="D8" t="s">
        <v>209</v>
      </c>
    </row>
    <row r="9">
      <c r="C9" t="s">
        <v>210</v>
      </c>
      <c r="D9" t="s">
        <v>211</v>
      </c>
    </row>
    <row r="10">
      <c r="C10" t="s">
        <v>212</v>
      </c>
    </row>
    <row r="11">
      <c r="C11" t="s">
        <v>213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ट्रेडिंग जर्नल — Excel टेम्पलेट</dc:title>
  <dc:subject>मुफ्त ट्रेडिंग जर्नल टेम्पलेट: रिस्क, R, एक्सपेक्टेंसी, ड्रॉडाउन और गलतियों की कीमत</dc:subject>
  <dc:creator>FOQUS</dc:creator>
  <cp:keywords>ट्रेडिंग जर्नल, ट्रेडिंग जर्नल टेम्पलेट, trading journal excel, ट्रेड लॉग, ट्रेडिंग डायरी</cp:keywords>
  <dc:description>नया वर्जन: https://foqus.pro/hi/trading-journal-template-hi</dc:description>
  <dc:language>hi</dc:language>
  <dcterms:created xsi:type="dcterms:W3CDTF">2026-10-08T00:00:00Z</dcterms:created>
  <dcterms:modified xsi:type="dcterms:W3CDTF">2026-10-08T00:00:00Z</dcterms:modified>
</cp:coreProperties>
</file>